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Plan1!$A$1:$L$281</definedName>
    <definedName name="_xlnm.Print_Titles" localSheetId="0">Plan1!$1:$4</definedName>
  </definedNames>
  <calcPr calcId="144525"/>
</workbook>
</file>

<file path=xl/sharedStrings.xml><?xml version="1.0" encoding="utf-8"?>
<sst xmlns="http://schemas.openxmlformats.org/spreadsheetml/2006/main" count="631" uniqueCount="173">
  <si>
    <t>MEMÓRIA DE CÁLCULO</t>
  </si>
  <si>
    <t>OBRA: MANUTENÇÃO NA COBERTA DA BIBLIOTECA DO CAMPUS MONTEIRO DO IFPB</t>
  </si>
  <si>
    <t xml:space="preserve">CONTRATADA: </t>
  </si>
  <si>
    <t xml:space="preserve">CONTRATO: </t>
  </si>
  <si>
    <t>1.0</t>
  </si>
  <si>
    <t>SERVIÇOS PRELIMINARES</t>
  </si>
  <si>
    <t>1.1</t>
  </si>
  <si>
    <t>PLACA DE OBRA EM CHAPA DE ACO GALVANIZADO</t>
  </si>
  <si>
    <t>Total a execultar</t>
  </si>
  <si>
    <t>M²</t>
  </si>
  <si>
    <t>Comp.</t>
  </si>
  <si>
    <t>Alt.</t>
  </si>
  <si>
    <t>Area (m²)</t>
  </si>
  <si>
    <t>Area externa - Na frente do campus</t>
  </si>
  <si>
    <t>x</t>
  </si>
  <si>
    <t>=</t>
  </si>
  <si>
    <t>Subtotal</t>
  </si>
  <si>
    <t>1.2</t>
  </si>
  <si>
    <t>ART DE EXECUÇÃO</t>
  </si>
  <si>
    <t>UND</t>
  </si>
  <si>
    <t>Quant.</t>
  </si>
  <si>
    <t>Quant (und)</t>
  </si>
  <si>
    <t>1.3</t>
  </si>
  <si>
    <t>DEMOLIÇÃO DE ALVENARIA</t>
  </si>
  <si>
    <t>M³</t>
  </si>
  <si>
    <t>Esp.</t>
  </si>
  <si>
    <t>Vol. (m³)</t>
  </si>
  <si>
    <t>PLATIBANDA</t>
  </si>
  <si>
    <t>1.4</t>
  </si>
  <si>
    <t>DEMOLIÇÃO DE CONCRETO ARMADO</t>
  </si>
  <si>
    <t>Larg.</t>
  </si>
  <si>
    <t>CINTA</t>
  </si>
  <si>
    <t>PILARETES</t>
  </si>
  <si>
    <t>1.5</t>
  </si>
  <si>
    <t>RETIRADA E RECOLOCAÇÃO DE TELHAS ONDULADAS</t>
  </si>
  <si>
    <t>FACHADA LATERAL 01</t>
  </si>
  <si>
    <t>FACHADA LATERAL 02</t>
  </si>
  <si>
    <t>1.6</t>
  </si>
  <si>
    <t>RETIRADA E COLOCAÇÃO DE ESTRUTURA DE MADEIRA</t>
  </si>
  <si>
    <t>IGUAL A AREA DE TELHA ONDULADA A SER RECOMPOSTA</t>
  </si>
  <si>
    <t>1.7</t>
  </si>
  <si>
    <t>DEMOLIÇÃO DE TELHAS ONDULADAS</t>
  </si>
  <si>
    <t>COBERTA A SER ALTERADA</t>
  </si>
  <si>
    <t>FACHADA FRONTAL E POSTERIOR</t>
  </si>
  <si>
    <t>Area total a ser alterada</t>
  </si>
  <si>
    <t>Area a ser reaproveitada</t>
  </si>
  <si>
    <t>Area a ser demolida</t>
  </si>
  <si>
    <t>1.8</t>
  </si>
  <si>
    <t>DEMOLIÇÃO DE ESTRUTURA DE MADEIRA</t>
  </si>
  <si>
    <t>IGUAL A AREA DE TELHA ONDULADA A SER DEMOLIDA</t>
  </si>
  <si>
    <t>1.9</t>
  </si>
  <si>
    <t>DEMOLIÇÃO DE RUFO</t>
  </si>
  <si>
    <t>M</t>
  </si>
  <si>
    <t>Comp. (m)</t>
  </si>
  <si>
    <t>PLATIBANDA N1</t>
  </si>
  <si>
    <t>PLATIBANDA N2</t>
  </si>
  <si>
    <t>PLATIBANDA N3</t>
  </si>
  <si>
    <t>PLATIBANDA N4</t>
  </si>
  <si>
    <t>1.10</t>
  </si>
  <si>
    <t>REMOÇÃO DE IMPERMEABILIZAÇÃO COM MANTA ASFALTICA</t>
  </si>
  <si>
    <t>CALHA DAS FACHADAS FRONTAL E POSTERIOR</t>
  </si>
  <si>
    <t>CALHAS INTERNAS N1</t>
  </si>
  <si>
    <t>CALHAS INTERNAS N2</t>
  </si>
  <si>
    <t>MANTAS ALUMINIZADA DOS RUFOD</t>
  </si>
  <si>
    <t>1.11</t>
  </si>
  <si>
    <t>DEMOLIÇÃO DE ARGAMASSA COM MARTELETE</t>
  </si>
  <si>
    <t>IGUAL A AREA DE PROTEÇÃO MECANICA DE CALHA</t>
  </si>
  <si>
    <t>1.12</t>
  </si>
  <si>
    <t>RETIRADA E RECOLOCAÇÃO DE CORDOALHA DE COBRE NU</t>
  </si>
  <si>
    <t>PLATIBANDA EXTERNA</t>
  </si>
  <si>
    <t>1.13</t>
  </si>
  <si>
    <t>RETIRADA E RECOLOCAÇÃO DE TERMINAL AEREO</t>
  </si>
  <si>
    <t>1.14</t>
  </si>
  <si>
    <t>REMOÇÃO DE ENTULHO</t>
  </si>
  <si>
    <t>Empolamento</t>
  </si>
  <si>
    <t>CONCRETO ARAMADO</t>
  </si>
  <si>
    <t>ALVENARIA DE TIJOLOS</t>
  </si>
  <si>
    <t>MANTA ASFALTICA</t>
  </si>
  <si>
    <t>PROTEÇÃO MECANICA</t>
  </si>
  <si>
    <t>RUFO DE CONCRETO</t>
  </si>
  <si>
    <t>DEMOLIÇÃO DE TELHA METALICA</t>
  </si>
  <si>
    <t>DEMOLIÇÃO DE MADEIRAMENTO DA COBERTA</t>
  </si>
  <si>
    <t>20% DE REAPROVEITAMENTO DA TELHA ONDULADA</t>
  </si>
  <si>
    <t>1.15</t>
  </si>
  <si>
    <t>CARGA MANUAL DE ENTULHO</t>
  </si>
  <si>
    <t>IGUAL A RETIRADA DE ENTULHO</t>
  </si>
  <si>
    <t>2.0</t>
  </si>
  <si>
    <t>ALVENARIA E VEDAÇÕES</t>
  </si>
  <si>
    <t>2.1</t>
  </si>
  <si>
    <t>ALVENARIA DE VEDAÇÃO</t>
  </si>
  <si>
    <t>PERIMETRO EXTERNO</t>
  </si>
  <si>
    <t>2.2</t>
  </si>
  <si>
    <t>FURO EM CONCRETO ARMADO COM BROCA VIDEA</t>
  </si>
  <si>
    <t>PILARETES PARA SUPORTE DA PLATIBANDA</t>
  </si>
  <si>
    <t>2.3</t>
  </si>
  <si>
    <t>ARMAÇÃO DE PILAR E VIGA COM AÇO CA60 BITOLA DE 5.0</t>
  </si>
  <si>
    <t>KG</t>
  </si>
  <si>
    <t>kg/m</t>
  </si>
  <si>
    <t>Massa (Kg)</t>
  </si>
  <si>
    <t>2.4</t>
  </si>
  <si>
    <t>ARMAÇÃO DE PILAR E VIGA COM AÇO CA50 BITOLA DE 10.0</t>
  </si>
  <si>
    <t>2.5</t>
  </si>
  <si>
    <t>ADESIVO ESTRUTURAL</t>
  </si>
  <si>
    <t>Rendimento</t>
  </si>
  <si>
    <t>FIXAÇÃO DOS PILARETES</t>
  </si>
  <si>
    <t>2.6</t>
  </si>
  <si>
    <t xml:space="preserve">FORMA PLASTIFICADA </t>
  </si>
  <si>
    <t>2.7</t>
  </si>
  <si>
    <t>CONCRETO FCK 20</t>
  </si>
  <si>
    <t>3.0</t>
  </si>
  <si>
    <t>IMPERMEABILIZAÇÃO</t>
  </si>
  <si>
    <t>3.1</t>
  </si>
  <si>
    <t>BEIRAL</t>
  </si>
  <si>
    <t>CALHA</t>
  </si>
  <si>
    <t>COMPLEMENTOS DAS CALHAS</t>
  </si>
  <si>
    <t>3.2</t>
  </si>
  <si>
    <t>PROTEÇÃO MECANICA HORIZONTAL</t>
  </si>
  <si>
    <t>3.3</t>
  </si>
  <si>
    <t>PROTEÇÃO MECANICA VERTICAL</t>
  </si>
  <si>
    <t>3.4</t>
  </si>
  <si>
    <t>MANTA ALUMINZADA</t>
  </si>
  <si>
    <t>RUFO LATERAL</t>
  </si>
  <si>
    <t>RUFO FRONTAL E POSTERIOR N1</t>
  </si>
  <si>
    <t>RUFO FRONTAL E POSTERIOR N2</t>
  </si>
  <si>
    <t>RUFO FRONTAL E POSTERIOR N3</t>
  </si>
  <si>
    <t>RUFO FRONTAL E POSTERIOR N4</t>
  </si>
  <si>
    <t>3.5</t>
  </si>
  <si>
    <t>TELA DE AÇO GALVANIZADO</t>
  </si>
  <si>
    <t>FISSURAÇÃO DO REBOCO INTERNO DA PLATIBANDA</t>
  </si>
  <si>
    <t>4.0</t>
  </si>
  <si>
    <t>COBERTURA</t>
  </si>
  <si>
    <t>4.1</t>
  </si>
  <si>
    <t>REVISÃO DE COBERTA COM 20% DE REPOSIÇÃO</t>
  </si>
  <si>
    <t>LATERAL 01</t>
  </si>
  <si>
    <t>CENTRO - ABOBODA</t>
  </si>
  <si>
    <t>CENTRO - ABERTURA</t>
  </si>
  <si>
    <t>LATERAL 02</t>
  </si>
  <si>
    <t>4.2</t>
  </si>
  <si>
    <t>RUFO EM CONCRETO</t>
  </si>
  <si>
    <t/>
  </si>
  <si>
    <t>5.0</t>
  </si>
  <si>
    <t>REVESTIMENTO</t>
  </si>
  <si>
    <t>5.1</t>
  </si>
  <si>
    <t>CHAPISCO</t>
  </si>
  <si>
    <t>PLATIBANDA INTERNA</t>
  </si>
  <si>
    <t>ESBORRO DA LAJE</t>
  </si>
  <si>
    <t>5.2</t>
  </si>
  <si>
    <t>EMBOÇO PARA CERAMICA</t>
  </si>
  <si>
    <t>5.3</t>
  </si>
  <si>
    <t>REVESTIMENTO CERAMICO</t>
  </si>
  <si>
    <t>ANDAIME FACHADEIRO</t>
  </si>
  <si>
    <t>M²xMês</t>
  </si>
  <si>
    <t>Alt</t>
  </si>
  <si>
    <t>Mês</t>
  </si>
  <si>
    <t>PERIMETRO EXTENO</t>
  </si>
  <si>
    <t>5.4</t>
  </si>
  <si>
    <t>MONTAGEM E DESMONTAGEM DE ANDAIME</t>
  </si>
  <si>
    <t>IGUAL A AREA DE ANDAIME</t>
  </si>
  <si>
    <t>6.0</t>
  </si>
  <si>
    <t>PISO</t>
  </si>
  <si>
    <t>6.1</t>
  </si>
  <si>
    <t>CONTRAPISO</t>
  </si>
  <si>
    <t>7.0</t>
  </si>
  <si>
    <t>ADMINITRAÇÃO DE OBRA</t>
  </si>
  <si>
    <t>7.1</t>
  </si>
  <si>
    <t>ENCARREGADO GERAL DE OBRA</t>
  </si>
  <si>
    <t>MÊS</t>
  </si>
  <si>
    <t>CRONOGRAMA</t>
  </si>
  <si>
    <t>8.0</t>
  </si>
  <si>
    <t>SERVIÇOS COMPLEMENTARES</t>
  </si>
  <si>
    <t>8.1</t>
  </si>
  <si>
    <t>LIMPEZA DE OBRA</t>
  </si>
  <si>
    <t>AREA DA COBERTA</t>
  </si>
</sst>
</file>

<file path=xl/styles.xml><?xml version="1.0" encoding="utf-8"?>
<styleSheet xmlns="http://schemas.openxmlformats.org/spreadsheetml/2006/main" xmlns:xr9="http://schemas.microsoft.com/office/spreadsheetml/2016/revision9">
  <numFmts count="13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-&quot;£&quot;* #,##0.00_-;\-&quot;£&quot;* #,##0.00_-;_-&quot;£&quot;* &quot;-&quot;??_-;_-@_-"/>
    <numFmt numFmtId="181" formatCode="_(* #,##0.00_);_(* \(#,##0.00\);_(* &quot;-&quot;??_);_(@_)"/>
    <numFmt numFmtId="182" formatCode="_(&quot;R$ &quot;* #,##0.00_);_(&quot;R$ &quot;* \(#,##0.00\);_(&quot;R$ &quot;* &quot;-&quot;??_);_(@_)"/>
    <numFmt numFmtId="183" formatCode="_(&quot;R$&quot;\ * #,##0.00_);_(&quot;R$&quot;\ * \(#,##0.00\);_(&quot;R$&quot;\ * &quot;-&quot;??_);_(@_)"/>
    <numFmt numFmtId="184" formatCode="_(&quot;R$&quot;* #,##0.00_);_(&quot;R$&quot;* \(#,##0.00\);_(&quot;R$&quot;* &quot;-&quot;??_);_(@_)"/>
    <numFmt numFmtId="185" formatCode="_-&quot;R$&quot;* #,##0.00_-;\-&quot;R$&quot;* #,##0.00_-;_-&quot;R$&quot;* &quot;-&quot;??_-;_-@_-"/>
    <numFmt numFmtId="186" formatCode="_(* #,##0.000_);_(* \(#,##0.000\);_(* &quot;-&quot;??_);_(@_)"/>
    <numFmt numFmtId="187" formatCode="0.0"/>
    <numFmt numFmtId="188" formatCode="0.000"/>
  </numFmts>
  <fonts count="47">
    <font>
      <sz val="11"/>
      <color theme="1"/>
      <name val="Calibri"/>
      <charset val="134"/>
      <scheme val="minor"/>
    </font>
    <font>
      <b/>
      <sz val="10"/>
      <name val="Arial"/>
      <charset val="134"/>
    </font>
    <font>
      <b/>
      <sz val="10"/>
      <color rgb="FFFF0000"/>
      <name val="Arial"/>
      <charset val="134"/>
    </font>
    <font>
      <sz val="10"/>
      <color theme="1"/>
      <name val="Arial"/>
      <charset val="134"/>
    </font>
    <font>
      <sz val="10"/>
      <name val="Arial"/>
      <charset val="134"/>
    </font>
    <font>
      <b/>
      <sz val="10"/>
      <color theme="1"/>
      <name val="Arial"/>
      <charset val="134"/>
    </font>
    <font>
      <sz val="10"/>
      <color rgb="FFFF0000"/>
      <name val="Arial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indexed="8"/>
      <name val="Calibri"/>
      <charset val="134"/>
    </font>
    <font>
      <sz val="11"/>
      <color indexed="9"/>
      <name val="Calibri"/>
      <charset val="134"/>
    </font>
    <font>
      <sz val="11"/>
      <color indexed="20"/>
      <name val="Calibri"/>
      <charset val="134"/>
    </font>
    <font>
      <b/>
      <sz val="11"/>
      <color indexed="52"/>
      <name val="Calibri"/>
      <charset val="134"/>
    </font>
    <font>
      <b/>
      <sz val="11"/>
      <color indexed="9"/>
      <name val="Calibri"/>
      <charset val="134"/>
    </font>
    <font>
      <i/>
      <sz val="11"/>
      <color indexed="23"/>
      <name val="Calibri"/>
      <charset val="134"/>
    </font>
    <font>
      <sz val="11"/>
      <color indexed="17"/>
      <name val="Calibri"/>
      <charset val="134"/>
    </font>
    <font>
      <b/>
      <sz val="15"/>
      <color indexed="56"/>
      <name val="Calibri"/>
      <charset val="134"/>
    </font>
    <font>
      <b/>
      <sz val="13"/>
      <color indexed="56"/>
      <name val="Calibri"/>
      <charset val="134"/>
    </font>
    <font>
      <b/>
      <sz val="11"/>
      <color indexed="56"/>
      <name val="Calibri"/>
      <charset val="134"/>
    </font>
    <font>
      <sz val="11"/>
      <color indexed="62"/>
      <name val="Calibri"/>
      <charset val="134"/>
    </font>
    <font>
      <sz val="11"/>
      <color indexed="52"/>
      <name val="Calibri"/>
      <charset val="134"/>
    </font>
    <font>
      <sz val="11"/>
      <name val="Arial"/>
      <charset val="134"/>
    </font>
    <font>
      <sz val="10"/>
      <name val="Times New Roman"/>
      <charset val="134"/>
    </font>
    <font>
      <sz val="11"/>
      <color indexed="60"/>
      <name val="Calibri"/>
      <charset val="134"/>
    </font>
    <font>
      <sz val="10"/>
      <name val="Times New Roman"/>
      <charset val="204"/>
    </font>
    <font>
      <sz val="11"/>
      <name val="Arial"/>
      <charset val="134"/>
    </font>
    <font>
      <b/>
      <sz val="11"/>
      <color indexed="63"/>
      <name val="Calibri"/>
      <charset val="134"/>
    </font>
    <font>
      <b/>
      <sz val="18"/>
      <color indexed="56"/>
      <name val="Cambria"/>
      <charset val="134"/>
    </font>
    <font>
      <sz val="11"/>
      <color indexed="10"/>
      <name val="Calibri"/>
      <charset val="134"/>
    </font>
  </fonts>
  <fills count="5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74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3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14" fillId="0" borderId="31" applyNumberFormat="0" applyFill="0" applyAlignment="0" applyProtection="0">
      <alignment vertical="center"/>
    </xf>
    <xf numFmtId="0" fontId="15" fillId="0" borderId="3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33" applyNumberFormat="0" applyAlignment="0" applyProtection="0">
      <alignment vertical="center"/>
    </xf>
    <xf numFmtId="0" fontId="17" fillId="6" borderId="34" applyNumberFormat="0" applyAlignment="0" applyProtection="0">
      <alignment vertical="center"/>
    </xf>
    <xf numFmtId="0" fontId="18" fillId="6" borderId="33" applyNumberFormat="0" applyAlignment="0" applyProtection="0">
      <alignment vertical="center"/>
    </xf>
    <xf numFmtId="0" fontId="19" fillId="7" borderId="35" applyNumberFormat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38" borderId="0" applyNumberFormat="0" applyBorder="0" applyAlignment="0" applyProtection="0"/>
    <xf numFmtId="0" fontId="27" fillId="41" borderId="0" applyNumberFormat="0" applyBorder="0" applyAlignment="0" applyProtection="0"/>
    <xf numFmtId="0" fontId="27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50" borderId="0" applyNumberFormat="0" applyBorder="0" applyAlignment="0" applyProtection="0"/>
    <xf numFmtId="0" fontId="28" fillId="51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52" borderId="0" applyNumberFormat="0" applyBorder="0" applyAlignment="0" applyProtection="0"/>
    <xf numFmtId="0" fontId="29" fillId="36" borderId="0" applyNumberFormat="0" applyBorder="0" applyAlignment="0" applyProtection="0"/>
    <xf numFmtId="0" fontId="30" fillId="53" borderId="38" applyNumberFormat="0" applyAlignment="0" applyProtection="0"/>
    <xf numFmtId="0" fontId="30" fillId="53" borderId="38" applyNumberFormat="0" applyAlignment="0" applyProtection="0"/>
    <xf numFmtId="0" fontId="31" fillId="54" borderId="39" applyNumberFormat="0" applyAlignment="0" applyProtection="0"/>
    <xf numFmtId="0" fontId="32" fillId="0" borderId="0" applyNumberFormat="0" applyFill="0" applyBorder="0" applyAlignment="0" applyProtection="0"/>
    <xf numFmtId="0" fontId="33" fillId="37" borderId="0" applyNumberFormat="0" applyBorder="0" applyAlignment="0" applyProtection="0"/>
    <xf numFmtId="0" fontId="34" fillId="0" borderId="40" applyNumberFormat="0" applyFill="0" applyAlignment="0" applyProtection="0"/>
    <xf numFmtId="0" fontId="35" fillId="0" borderId="41" applyNumberFormat="0" applyFill="0" applyAlignment="0" applyProtection="0"/>
    <xf numFmtId="0" fontId="36" fillId="0" borderId="42" applyNumberFormat="0" applyFill="0" applyAlignment="0" applyProtection="0"/>
    <xf numFmtId="0" fontId="36" fillId="0" borderId="0" applyNumberFormat="0" applyFill="0" applyBorder="0" applyAlignment="0" applyProtection="0"/>
    <xf numFmtId="0" fontId="37" fillId="40" borderId="38" applyNumberFormat="0" applyAlignment="0" applyProtection="0"/>
    <xf numFmtId="0" fontId="37" fillId="40" borderId="38" applyNumberFormat="0" applyAlignment="0" applyProtection="0"/>
    <xf numFmtId="0" fontId="38" fillId="0" borderId="43" applyNumberFormat="0" applyFill="0" applyAlignment="0" applyProtection="0"/>
    <xf numFmtId="180" fontId="39" fillId="0" borderId="0" applyFont="0" applyFill="0" applyBorder="0" applyAlignment="0" applyProtection="0"/>
    <xf numFmtId="181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4" fontId="40" fillId="0" borderId="0" applyFont="0" applyFill="0" applyBorder="0" applyAlignment="0" applyProtection="0"/>
    <xf numFmtId="185" fontId="0" fillId="0" borderId="0" applyFont="0" applyFill="0" applyBorder="0" applyAlignment="0" applyProtection="0"/>
    <xf numFmtId="0" fontId="41" fillId="5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9" fillId="0" borderId="0"/>
    <xf numFmtId="0" fontId="4" fillId="0" borderId="0"/>
    <xf numFmtId="0" fontId="40" fillId="0" borderId="0"/>
    <xf numFmtId="0" fontId="40" fillId="0" borderId="0"/>
    <xf numFmtId="0" fontId="0" fillId="0" borderId="0"/>
    <xf numFmtId="0" fontId="4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0" fillId="0" borderId="0"/>
    <xf numFmtId="0" fontId="4" fillId="0" borderId="0"/>
    <xf numFmtId="0" fontId="42" fillId="0" borderId="0" applyNumberFormat="0" applyFill="0" applyBorder="0" applyProtection="0">
      <alignment vertical="top" wrapText="1"/>
    </xf>
    <xf numFmtId="0" fontId="43" fillId="0" borderId="0"/>
    <xf numFmtId="0" fontId="4" fillId="56" borderId="44" applyNumberFormat="0" applyFont="0" applyAlignment="0" applyProtection="0"/>
    <xf numFmtId="0" fontId="4" fillId="56" borderId="44" applyNumberFormat="0" applyFont="0" applyAlignment="0" applyProtection="0"/>
    <xf numFmtId="0" fontId="44" fillId="53" borderId="45" applyNumberFormat="0" applyAlignment="0" applyProtection="0"/>
    <xf numFmtId="0" fontId="44" fillId="53" borderId="45" applyNumberFormat="0" applyAlignment="0" applyProtection="0"/>
    <xf numFmtId="9" fontId="39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0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76" fontId="39" fillId="0" borderId="0" applyFont="0" applyFill="0" applyBorder="0" applyAlignment="0" applyProtection="0"/>
    <xf numFmtId="186" fontId="4" fillId="0" borderId="0" applyFill="0" applyBorder="0" applyAlignment="0" applyProtection="0"/>
    <xf numFmtId="181" fontId="40" fillId="0" borderId="0" applyFont="0" applyFill="0" applyBorder="0" applyAlignment="0" applyProtection="0"/>
    <xf numFmtId="186" fontId="4" fillId="0" borderId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6" fontId="4" fillId="0" borderId="0" applyFill="0" applyBorder="0" applyAlignment="0" applyProtection="0"/>
    <xf numFmtId="186" fontId="4" fillId="0" borderId="0" applyFill="0" applyBorder="0" applyAlignment="0" applyProtection="0"/>
    <xf numFmtId="186" fontId="4" fillId="0" borderId="0" applyFill="0" applyBorder="0" applyAlignment="0" applyProtection="0"/>
    <xf numFmtId="181" fontId="4" fillId="0" borderId="0" applyFont="0" applyFill="0" applyBorder="0" applyAlignment="0" applyProtection="0"/>
    <xf numFmtId="186" fontId="4" fillId="0" borderId="0" applyFill="0" applyBorder="0" applyAlignment="0" applyProtection="0"/>
    <xf numFmtId="186" fontId="4" fillId="0" borderId="0" applyFill="0" applyBorder="0" applyAlignment="0" applyProtection="0"/>
    <xf numFmtId="176" fontId="0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0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0" fillId="0" borderId="0" applyFont="0" applyFill="0" applyBorder="0" applyAlignment="0" applyProtection="0"/>
    <xf numFmtId="181" fontId="4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4" fillId="0" borderId="40" applyNumberFormat="0" applyFill="0" applyAlignment="0" applyProtection="0"/>
    <xf numFmtId="176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181" fontId="40" fillId="0" borderId="0" applyFont="0" applyFill="0" applyBorder="0" applyAlignment="0" applyProtection="0"/>
    <xf numFmtId="0" fontId="46" fillId="0" borderId="0" applyNumberFormat="0" applyFill="0" applyBorder="0" applyAlignment="0" applyProtection="0"/>
  </cellStyleXfs>
  <cellXfs count="58">
    <xf numFmtId="0" fontId="0" fillId="0" borderId="0" xfId="0"/>
    <xf numFmtId="2" fontId="1" fillId="0" borderId="1" xfId="109" applyNumberFormat="1" applyFont="1" applyFill="1" applyBorder="1" applyAlignment="1">
      <alignment horizontal="center"/>
    </xf>
    <xf numFmtId="2" fontId="1" fillId="0" borderId="2" xfId="109" applyNumberFormat="1" applyFont="1" applyFill="1" applyBorder="1" applyAlignment="1">
      <alignment horizontal="center"/>
    </xf>
    <xf numFmtId="2" fontId="1" fillId="0" borderId="3" xfId="109" applyNumberFormat="1" applyFont="1" applyFill="1" applyBorder="1" applyAlignment="1"/>
    <xf numFmtId="2" fontId="1" fillId="0" borderId="4" xfId="109" applyNumberFormat="1" applyFont="1" applyFill="1" applyBorder="1" applyAlignment="1">
      <alignment horizontal="left"/>
    </xf>
    <xf numFmtId="2" fontId="1" fillId="0" borderId="4" xfId="109" applyNumberFormat="1" applyFont="1" applyFill="1" applyBorder="1" applyAlignment="1">
      <alignment horizontal="right"/>
    </xf>
    <xf numFmtId="2" fontId="1" fillId="0" borderId="4" xfId="109" applyNumberFormat="1" applyFont="1" applyFill="1" applyBorder="1" applyAlignment="1">
      <alignment horizontal="center"/>
    </xf>
    <xf numFmtId="2" fontId="1" fillId="0" borderId="4" xfId="109" applyNumberFormat="1" applyFont="1" applyFill="1" applyBorder="1" applyAlignment="1"/>
    <xf numFmtId="2" fontId="1" fillId="0" borderId="4" xfId="109" applyNumberFormat="1" applyFont="1" applyFill="1" applyBorder="1" applyAlignment="1">
      <alignment vertical="center"/>
    </xf>
    <xf numFmtId="2" fontId="1" fillId="0" borderId="5" xfId="109" applyNumberFormat="1" applyFont="1" applyFill="1" applyBorder="1" applyAlignment="1">
      <alignment vertical="center"/>
    </xf>
    <xf numFmtId="2" fontId="1" fillId="0" borderId="6" xfId="109" applyNumberFormat="1" applyFont="1" applyFill="1" applyBorder="1" applyAlignment="1"/>
    <xf numFmtId="0" fontId="1" fillId="2" borderId="7" xfId="128" applyNumberFormat="1" applyFont="1" applyFill="1" applyBorder="1" applyAlignment="1">
      <alignment horizontal="center" vertical="center" wrapText="1"/>
    </xf>
    <xf numFmtId="0" fontId="1" fillId="2" borderId="8" xfId="128" applyFont="1" applyFill="1" applyBorder="1" applyAlignment="1">
      <alignment horizontal="left" vertical="center" wrapText="1"/>
    </xf>
    <xf numFmtId="187" fontId="1" fillId="0" borderId="9" xfId="109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2" fontId="1" fillId="0" borderId="13" xfId="109" applyNumberFormat="1" applyFont="1" applyFill="1" applyBorder="1" applyAlignment="1"/>
    <xf numFmtId="2" fontId="2" fillId="0" borderId="14" xfId="109" applyNumberFormat="1" applyFont="1" applyFill="1" applyBorder="1" applyAlignment="1">
      <alignment horizontal="center" vertical="center"/>
    </xf>
    <xf numFmtId="0" fontId="3" fillId="0" borderId="10" xfId="0" applyFont="1" applyFill="1" applyBorder="1"/>
    <xf numFmtId="2" fontId="1" fillId="0" borderId="11" xfId="87" applyNumberFormat="1" applyFont="1" applyFill="1" applyBorder="1" applyAlignment="1" applyProtection="1">
      <alignment vertical="top"/>
    </xf>
    <xf numFmtId="2" fontId="1" fillId="0" borderId="11" xfId="170" applyNumberFormat="1" applyFont="1" applyFill="1" applyBorder="1" applyAlignment="1">
      <alignment horizontal="center"/>
    </xf>
    <xf numFmtId="2" fontId="2" fillId="0" borderId="11" xfId="170" applyNumberFormat="1" applyFont="1" applyFill="1" applyBorder="1" applyAlignment="1">
      <alignment horizontal="left"/>
    </xf>
    <xf numFmtId="2" fontId="4" fillId="0" borderId="11" xfId="109" applyNumberFormat="1" applyFont="1" applyFill="1" applyBorder="1" applyAlignment="1">
      <alignment horizontal="center"/>
    </xf>
    <xf numFmtId="2" fontId="2" fillId="0" borderId="15" xfId="109" applyNumberFormat="1" applyFont="1" applyFill="1" applyBorder="1" applyAlignment="1">
      <alignment horizontal="center" vertical="center"/>
    </xf>
    <xf numFmtId="2" fontId="1" fillId="0" borderId="16" xfId="109" applyNumberFormat="1" applyFont="1" applyFill="1" applyBorder="1"/>
    <xf numFmtId="2" fontId="4" fillId="0" borderId="0" xfId="109" applyNumberFormat="1" applyFont="1" applyFill="1" applyBorder="1" applyAlignment="1">
      <alignment horizontal="center"/>
    </xf>
    <xf numFmtId="0" fontId="3" fillId="0" borderId="0" xfId="0" applyFont="1" applyFill="1" applyBorder="1"/>
    <xf numFmtId="1" fontId="1" fillId="0" borderId="0" xfId="109" applyNumberFormat="1" applyFont="1" applyFill="1" applyBorder="1" applyAlignment="1">
      <alignment horizontal="center"/>
    </xf>
    <xf numFmtId="2" fontId="4" fillId="0" borderId="16" xfId="109" applyNumberFormat="1" applyFont="1" applyFill="1" applyBorder="1"/>
    <xf numFmtId="2" fontId="4" fillId="0" borderId="0" xfId="170" applyNumberFormat="1" applyFont="1" applyFill="1" applyBorder="1" applyAlignment="1">
      <alignment horizontal="center"/>
    </xf>
    <xf numFmtId="187" fontId="1" fillId="0" borderId="17" xfId="109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2" fontId="1" fillId="0" borderId="20" xfId="109" applyNumberFormat="1" applyFont="1" applyFill="1" applyBorder="1" applyAlignment="1">
      <alignment horizontal="center"/>
    </xf>
    <xf numFmtId="2" fontId="1" fillId="0" borderId="21" xfId="109" applyNumberFormat="1" applyFont="1" applyFill="1" applyBorder="1" applyAlignment="1">
      <alignment horizontal="center"/>
    </xf>
    <xf numFmtId="2" fontId="1" fillId="0" borderId="4" xfId="170" applyNumberFormat="1" applyFont="1" applyFill="1" applyBorder="1" applyAlignment="1"/>
    <xf numFmtId="0" fontId="1" fillId="2" borderId="22" xfId="128" applyFont="1" applyFill="1" applyBorder="1" applyAlignment="1">
      <alignment horizontal="left" vertical="center" wrapText="1"/>
    </xf>
    <xf numFmtId="2" fontId="1" fillId="0" borderId="18" xfId="109" applyNumberFormat="1" applyFont="1" applyFill="1" applyBorder="1" applyAlignment="1"/>
    <xf numFmtId="2" fontId="1" fillId="0" borderId="18" xfId="170" applyNumberFormat="1" applyFont="1" applyFill="1" applyBorder="1" applyAlignment="1"/>
    <xf numFmtId="2" fontId="1" fillId="0" borderId="23" xfId="109" applyNumberFormat="1" applyFont="1" applyFill="1" applyBorder="1" applyAlignment="1">
      <alignment horizontal="center"/>
    </xf>
    <xf numFmtId="2" fontId="1" fillId="0" borderId="11" xfId="109" applyNumberFormat="1" applyFont="1" applyFill="1" applyBorder="1" applyAlignment="1">
      <alignment horizontal="center" vertical="top"/>
    </xf>
    <xf numFmtId="2" fontId="1" fillId="0" borderId="24" xfId="170" applyNumberFormat="1" applyFont="1" applyFill="1" applyBorder="1" applyAlignment="1">
      <alignment horizontal="center"/>
    </xf>
    <xf numFmtId="2" fontId="1" fillId="0" borderId="0" xfId="170" applyNumberFormat="1" applyFont="1" applyFill="1" applyBorder="1" applyAlignment="1">
      <alignment horizontal="center"/>
    </xf>
    <xf numFmtId="2" fontId="5" fillId="0" borderId="0" xfId="170" applyNumberFormat="1" applyFont="1" applyFill="1" applyBorder="1" applyAlignment="1">
      <alignment horizontal="left"/>
    </xf>
    <xf numFmtId="2" fontId="1" fillId="0" borderId="25" xfId="170" applyNumberFormat="1" applyFont="1" applyFill="1" applyBorder="1" applyAlignment="1">
      <alignment horizontal="center"/>
    </xf>
    <xf numFmtId="2" fontId="1" fillId="0" borderId="0" xfId="109" applyNumberFormat="1" applyFont="1" applyFill="1" applyBorder="1" applyAlignment="1">
      <alignment horizontal="center" vertical="top"/>
    </xf>
    <xf numFmtId="2" fontId="4" fillId="0" borderId="25" xfId="170" applyNumberFormat="1" applyFont="1" applyFill="1" applyBorder="1" applyAlignment="1">
      <alignment horizontal="center"/>
    </xf>
    <xf numFmtId="2" fontId="1" fillId="0" borderId="0" xfId="109" applyNumberFormat="1" applyFont="1" applyFill="1" applyBorder="1" applyAlignment="1">
      <alignment horizontal="right" vertical="top"/>
    </xf>
    <xf numFmtId="2" fontId="6" fillId="3" borderId="25" xfId="170" applyNumberFormat="1" applyFont="1" applyFill="1" applyBorder="1" applyAlignment="1">
      <alignment horizontal="center"/>
    </xf>
    <xf numFmtId="188" fontId="4" fillId="0" borderId="0" xfId="170" applyNumberFormat="1" applyFont="1" applyFill="1" applyBorder="1" applyAlignment="1">
      <alignment horizontal="center"/>
    </xf>
    <xf numFmtId="2" fontId="2" fillId="0" borderId="26" xfId="109" applyNumberFormat="1" applyFont="1" applyFill="1" applyBorder="1" applyAlignment="1">
      <alignment horizontal="center" vertical="center"/>
    </xf>
    <xf numFmtId="2" fontId="4" fillId="0" borderId="27" xfId="109" applyNumberFormat="1" applyFont="1" applyFill="1" applyBorder="1"/>
    <xf numFmtId="2" fontId="4" fillId="0" borderId="28" xfId="109" applyNumberFormat="1" applyFont="1" applyFill="1" applyBorder="1" applyAlignment="1">
      <alignment horizontal="center"/>
    </xf>
    <xf numFmtId="2" fontId="4" fillId="0" borderId="28" xfId="170" applyNumberFormat="1" applyFont="1" applyFill="1" applyBorder="1" applyAlignment="1">
      <alignment horizontal="center"/>
    </xf>
    <xf numFmtId="2" fontId="1" fillId="0" borderId="28" xfId="109" applyNumberFormat="1" applyFont="1" applyFill="1" applyBorder="1" applyAlignment="1">
      <alignment horizontal="center" vertical="top"/>
    </xf>
    <xf numFmtId="2" fontId="1" fillId="0" borderId="29" xfId="170" applyNumberFormat="1" applyFont="1" applyFill="1" applyBorder="1" applyAlignment="1">
      <alignment horizontal="center"/>
    </xf>
    <xf numFmtId="2" fontId="4" fillId="0" borderId="0" xfId="170" applyNumberFormat="1" applyFont="1" applyFill="1" applyBorder="1" applyAlignment="1" quotePrefix="1">
      <alignment horizontal="center"/>
    </xf>
    <xf numFmtId="2" fontId="2" fillId="0" borderId="15" xfId="109" applyNumberFormat="1" applyFont="1" applyFill="1" applyBorder="1" applyAlignment="1" quotePrefix="1">
      <alignment horizontal="center" vertical="center"/>
    </xf>
  </cellXfs>
  <cellStyles count="174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20% - Accent1" xfId="49"/>
    <cellStyle name="20% - Accent2" xfId="50"/>
    <cellStyle name="20% - Accent3" xfId="51"/>
    <cellStyle name="20% - Accent4" xfId="52"/>
    <cellStyle name="20% - Accent5" xfId="53"/>
    <cellStyle name="20% - Accent6" xfId="54"/>
    <cellStyle name="40% - Accent1" xfId="55"/>
    <cellStyle name="40% - Accent2" xfId="56"/>
    <cellStyle name="40% - Accent3" xfId="57"/>
    <cellStyle name="40% - Accent4" xfId="58"/>
    <cellStyle name="40% - Accent5" xfId="59"/>
    <cellStyle name="40% - Accent6" xfId="60"/>
    <cellStyle name="60% - Accent1" xfId="61"/>
    <cellStyle name="60% - Accent2" xfId="62"/>
    <cellStyle name="60% - Accent3" xfId="63"/>
    <cellStyle name="60% - Accent4" xfId="64"/>
    <cellStyle name="60% - Accent5" xfId="65"/>
    <cellStyle name="60% - Accent6" xfId="66"/>
    <cellStyle name="Accent1" xfId="67"/>
    <cellStyle name="Accent2" xfId="68"/>
    <cellStyle name="Accent3" xfId="69"/>
    <cellStyle name="Accent4" xfId="70"/>
    <cellStyle name="Accent5" xfId="71"/>
    <cellStyle name="Accent6" xfId="72"/>
    <cellStyle name="Bad" xfId="73"/>
    <cellStyle name="Calculation" xfId="74"/>
    <cellStyle name="Calculation 2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Input 2" xfId="84"/>
    <cellStyle name="Linked Cell" xfId="85"/>
    <cellStyle name="Moeda 2" xfId="86"/>
    <cellStyle name="Moeda 2 2" xfId="87"/>
    <cellStyle name="Moeda 2 3" xfId="88"/>
    <cellStyle name="Moeda 3" xfId="89"/>
    <cellStyle name="Moeda 4" xfId="90"/>
    <cellStyle name="Moeda 5" xfId="91"/>
    <cellStyle name="Moeda 6" xfId="92"/>
    <cellStyle name="Moeda 7" xfId="93"/>
    <cellStyle name="Neutral" xfId="94"/>
    <cellStyle name="Normal 10" xfId="95"/>
    <cellStyle name="Normal 11" xfId="96"/>
    <cellStyle name="Normal 11 2" xfId="97"/>
    <cellStyle name="Normal 14" xfId="98"/>
    <cellStyle name="Normal 17" xfId="99"/>
    <cellStyle name="Normal 2" xfId="100"/>
    <cellStyle name="Normal 2 2" xfId="101"/>
    <cellStyle name="Normal 2 2 2" xfId="102"/>
    <cellStyle name="Normal 2 2 3" xfId="103"/>
    <cellStyle name="Normal 2 2 4" xfId="104"/>
    <cellStyle name="Normal 2 2 5" xfId="105"/>
    <cellStyle name="Normal 2 2 6" xfId="106"/>
    <cellStyle name="Normal 2 2 7" xfId="107"/>
    <cellStyle name="Normal 2 2 8" xfId="108"/>
    <cellStyle name="Normal 2 3" xfId="109"/>
    <cellStyle name="Normal 2 4" xfId="110"/>
    <cellStyle name="Normal 2 5" xfId="111"/>
    <cellStyle name="Normal 2 6" xfId="112"/>
    <cellStyle name="Normal 2 7" xfId="113"/>
    <cellStyle name="Normal 2 8" xfId="114"/>
    <cellStyle name="Normal 3" xfId="115"/>
    <cellStyle name="Normal 3 2" xfId="116"/>
    <cellStyle name="Normal 3 3" xfId="117"/>
    <cellStyle name="Normal 4" xfId="118"/>
    <cellStyle name="Normal 4 2" xfId="119"/>
    <cellStyle name="Normal 6" xfId="120"/>
    <cellStyle name="Normal 7 2" xfId="121"/>
    <cellStyle name="Normal 7 3" xfId="122"/>
    <cellStyle name="Normal 7 4" xfId="123"/>
    <cellStyle name="Normal 7 5" xfId="124"/>
    <cellStyle name="Normal 8" xfId="125"/>
    <cellStyle name="Normal 8 2 2" xfId="126"/>
    <cellStyle name="Normal 9" xfId="127"/>
    <cellStyle name="Normal_Relação de material" xfId="128"/>
    <cellStyle name="Note" xfId="129"/>
    <cellStyle name="Note 2" xfId="130"/>
    <cellStyle name="Output" xfId="131"/>
    <cellStyle name="Output 2" xfId="132"/>
    <cellStyle name="Porcentagem 2" xfId="133"/>
    <cellStyle name="Porcentagem 2 2" xfId="134"/>
    <cellStyle name="Porcentagem 2 2 2 2" xfId="135"/>
    <cellStyle name="Porcentagem 3" xfId="136"/>
    <cellStyle name="Porcentagem 4" xfId="137"/>
    <cellStyle name="Porcentagem 5" xfId="138"/>
    <cellStyle name="Separador de milhares 10" xfId="139"/>
    <cellStyle name="Separador de milhares 11" xfId="140"/>
    <cellStyle name="Separador de milhares 13" xfId="141"/>
    <cellStyle name="Separador de milhares 14" xfId="142"/>
    <cellStyle name="Separador de milhares 16" xfId="143"/>
    <cellStyle name="Separador de milhares 17" xfId="144"/>
    <cellStyle name="Separador de milhares 2" xfId="145"/>
    <cellStyle name="Separador de milhares 2 10" xfId="146"/>
    <cellStyle name="Separador de milhares 2 11" xfId="147"/>
    <cellStyle name="Separador de milhares 2 2" xfId="148"/>
    <cellStyle name="Separador de milhares 2 3" xfId="149"/>
    <cellStyle name="Separador de milhares 2 3 2" xfId="150"/>
    <cellStyle name="Separador de milhares 2 4" xfId="151"/>
    <cellStyle name="Separador de milhares 2 5" xfId="152"/>
    <cellStyle name="Separador de milhares 2 6" xfId="153"/>
    <cellStyle name="Separador de milhares 2 7" xfId="154"/>
    <cellStyle name="Separador de milhares 2 8" xfId="155"/>
    <cellStyle name="Separador de milhares 2 9" xfId="156"/>
    <cellStyle name="Separador de milhares 3" xfId="157"/>
    <cellStyle name="Separador de milhares 3 2" xfId="158"/>
    <cellStyle name="Separador de milhares 3 3" xfId="159"/>
    <cellStyle name="Separador de milhares 3 4" xfId="160"/>
    <cellStyle name="Separador de milhares 3 5" xfId="161"/>
    <cellStyle name="Separador de milhares 4" xfId="162"/>
    <cellStyle name="Separador de milhares 5" xfId="163"/>
    <cellStyle name="Separador de milhares 6" xfId="164"/>
    <cellStyle name="Separador de milhares 7" xfId="165"/>
    <cellStyle name="Separador de milhares 9" xfId="166"/>
    <cellStyle name="Title" xfId="167"/>
    <cellStyle name="Título 1 1" xfId="168"/>
    <cellStyle name="Título 1 1 1" xfId="169"/>
    <cellStyle name="Vírgula 2" xfId="170"/>
    <cellStyle name="Vírgula 2 2" xfId="171"/>
    <cellStyle name="Vírgula 3" xfId="172"/>
    <cellStyle name="Warning Text" xfId="17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1"/>
  <sheetViews>
    <sheetView tabSelected="1" topLeftCell="A214" workbookViewId="0">
      <selection activeCell="A1" sqref="A1:L283"/>
    </sheetView>
  </sheetViews>
  <sheetFormatPr defaultColWidth="9" defaultRowHeight="15"/>
  <cols>
    <col min="1" max="1" width="10" customWidth="1"/>
    <col min="2" max="2" width="19.5714285714286" customWidth="1"/>
    <col min="3" max="3" width="12" customWidth="1"/>
    <col min="4" max="4" width="10.8571428571429" customWidth="1"/>
    <col min="5" max="12" width="10.8571428571429" customWidth="1"/>
  </cols>
  <sheetData>
    <row r="1" ht="15.75" spans="1:1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5"/>
    </row>
    <row r="2" ht="15.75" spans="1:12">
      <c r="A2" s="3" t="s">
        <v>1</v>
      </c>
      <c r="B2" s="4"/>
      <c r="C2" s="5"/>
      <c r="D2" s="5"/>
      <c r="E2" s="5"/>
      <c r="F2" s="6"/>
      <c r="G2" s="6"/>
      <c r="H2" s="6"/>
      <c r="I2" s="5"/>
      <c r="J2" s="6"/>
      <c r="K2" s="5"/>
      <c r="L2" s="36"/>
    </row>
    <row r="3" ht="15.75" spans="1:12">
      <c r="A3" s="3" t="s">
        <v>2</v>
      </c>
      <c r="B3" s="4"/>
      <c r="C3" s="5"/>
      <c r="D3" s="5"/>
      <c r="E3" s="5"/>
      <c r="F3" s="6"/>
      <c r="G3" s="6"/>
      <c r="H3" s="6"/>
      <c r="I3" s="5"/>
      <c r="J3" s="6"/>
      <c r="K3" s="5"/>
      <c r="L3" s="36"/>
    </row>
    <row r="4" ht="15.75" spans="1:12">
      <c r="A4" s="3" t="s">
        <v>3</v>
      </c>
      <c r="B4" s="7"/>
      <c r="C4" s="7"/>
      <c r="D4" s="7"/>
      <c r="E4" s="7"/>
      <c r="F4" s="8"/>
      <c r="G4" s="9"/>
      <c r="H4" s="10"/>
      <c r="I4" s="7"/>
      <c r="J4" s="7"/>
      <c r="K4" s="37"/>
      <c r="L4" s="36"/>
    </row>
    <row r="5" ht="15.75" spans="1:12">
      <c r="A5" s="11" t="s">
        <v>4</v>
      </c>
      <c r="B5" s="12" t="s">
        <v>5</v>
      </c>
      <c r="C5" s="12"/>
      <c r="D5" s="12"/>
      <c r="E5" s="12"/>
      <c r="F5" s="12"/>
      <c r="G5" s="12"/>
      <c r="H5" s="12"/>
      <c r="I5" s="12"/>
      <c r="J5" s="12"/>
      <c r="K5" s="12"/>
      <c r="L5" s="38"/>
    </row>
    <row r="6" spans="1:12">
      <c r="A6" s="13" t="s">
        <v>6</v>
      </c>
      <c r="B6" s="14" t="s">
        <v>7</v>
      </c>
      <c r="C6" s="15"/>
      <c r="D6" s="15"/>
      <c r="E6" s="15"/>
      <c r="F6" s="15"/>
      <c r="G6" s="16"/>
      <c r="H6" s="17" t="s">
        <v>8</v>
      </c>
      <c r="I6" s="39"/>
      <c r="J6" s="39"/>
      <c r="K6" s="40">
        <f>L10</f>
        <v>4.5</v>
      </c>
      <c r="L6" s="41" t="s">
        <v>9</v>
      </c>
    </row>
    <row r="7" spans="1:12">
      <c r="A7" s="18"/>
      <c r="B7" s="19"/>
      <c r="C7" s="20"/>
      <c r="D7" s="20"/>
      <c r="E7" s="20"/>
      <c r="F7" s="21"/>
      <c r="G7" s="22"/>
      <c r="H7" s="23"/>
      <c r="I7" s="23"/>
      <c r="J7" s="23"/>
      <c r="K7" s="42"/>
      <c r="L7" s="43"/>
    </row>
    <row r="8" spans="1:12">
      <c r="A8" s="24"/>
      <c r="B8" s="25"/>
      <c r="C8" s="26"/>
      <c r="D8" s="26"/>
      <c r="E8" s="26"/>
      <c r="F8" s="27"/>
      <c r="G8" s="27"/>
      <c r="H8" s="28" t="s">
        <v>10</v>
      </c>
      <c r="I8" s="30"/>
      <c r="J8" s="44" t="s">
        <v>11</v>
      </c>
      <c r="K8" s="45"/>
      <c r="L8" s="46" t="s">
        <v>12</v>
      </c>
    </row>
    <row r="9" spans="1:12">
      <c r="A9" s="24"/>
      <c r="B9" s="29" t="s">
        <v>13</v>
      </c>
      <c r="C9" s="26"/>
      <c r="D9" s="26"/>
      <c r="E9" s="26"/>
      <c r="F9" s="27"/>
      <c r="G9" s="27"/>
      <c r="H9" s="30">
        <v>3</v>
      </c>
      <c r="I9" s="30" t="s">
        <v>14</v>
      </c>
      <c r="J9" s="30">
        <v>1.5</v>
      </c>
      <c r="K9" s="47" t="s">
        <v>15</v>
      </c>
      <c r="L9" s="48">
        <f>H9*J9</f>
        <v>4.5</v>
      </c>
    </row>
    <row r="10" spans="1:12">
      <c r="A10" s="24"/>
      <c r="B10" s="29"/>
      <c r="C10" s="26"/>
      <c r="D10" s="26"/>
      <c r="E10" s="26"/>
      <c r="F10" s="30"/>
      <c r="G10" s="30"/>
      <c r="H10" s="26"/>
      <c r="I10" s="30"/>
      <c r="J10" s="26"/>
      <c r="K10" s="47" t="s">
        <v>16</v>
      </c>
      <c r="L10" s="46">
        <f>SUM(L9)</f>
        <v>4.5</v>
      </c>
    </row>
    <row r="11" spans="1:12">
      <c r="A11" s="24"/>
      <c r="B11" s="29"/>
      <c r="C11" s="26"/>
      <c r="D11" s="26"/>
      <c r="E11" s="26"/>
      <c r="F11" s="30"/>
      <c r="G11" s="30"/>
      <c r="H11" s="26"/>
      <c r="I11" s="30"/>
      <c r="J11" s="26"/>
      <c r="K11" s="47"/>
      <c r="L11" s="46"/>
    </row>
    <row r="12" spans="1:12">
      <c r="A12" s="31" t="s">
        <v>17</v>
      </c>
      <c r="B12" s="32" t="s">
        <v>18</v>
      </c>
      <c r="C12" s="33"/>
      <c r="D12" s="33"/>
      <c r="E12" s="33"/>
      <c r="F12" s="33"/>
      <c r="G12" s="34"/>
      <c r="H12" s="17" t="s">
        <v>8</v>
      </c>
      <c r="I12" s="39"/>
      <c r="J12" s="39"/>
      <c r="K12" s="40">
        <f>L16</f>
        <v>1</v>
      </c>
      <c r="L12" s="41" t="s">
        <v>19</v>
      </c>
    </row>
    <row r="13" spans="1:12">
      <c r="A13" s="24"/>
      <c r="B13" s="29"/>
      <c r="C13" s="26"/>
      <c r="D13" s="26"/>
      <c r="E13" s="26"/>
      <c r="F13" s="30"/>
      <c r="G13" s="30"/>
      <c r="H13" s="26"/>
      <c r="I13" s="30"/>
      <c r="J13" s="26"/>
      <c r="K13" s="47"/>
      <c r="L13" s="46"/>
    </row>
    <row r="14" spans="1:12">
      <c r="A14" s="24"/>
      <c r="B14" s="25"/>
      <c r="C14" s="28"/>
      <c r="D14" s="28"/>
      <c r="E14" s="30"/>
      <c r="G14" s="30"/>
      <c r="H14" s="28"/>
      <c r="I14" s="30"/>
      <c r="J14" s="28" t="s">
        <v>20</v>
      </c>
      <c r="K14" s="45"/>
      <c r="L14" s="46" t="s">
        <v>21</v>
      </c>
    </row>
    <row r="15" spans="1:12">
      <c r="A15" s="24"/>
      <c r="B15" s="29" t="s">
        <v>18</v>
      </c>
      <c r="C15" s="28"/>
      <c r="D15" s="28"/>
      <c r="E15" s="30"/>
      <c r="G15" s="30"/>
      <c r="H15" s="30"/>
      <c r="I15" s="30"/>
      <c r="J15" s="30">
        <v>1</v>
      </c>
      <c r="K15" s="47" t="s">
        <v>15</v>
      </c>
      <c r="L15" s="48">
        <f>J15</f>
        <v>1</v>
      </c>
    </row>
    <row r="16" spans="1:12">
      <c r="A16" s="24"/>
      <c r="B16" s="29"/>
      <c r="C16" s="26"/>
      <c r="D16" s="26"/>
      <c r="E16" s="26"/>
      <c r="F16" s="30"/>
      <c r="G16" s="30"/>
      <c r="H16" s="26"/>
      <c r="I16" s="30"/>
      <c r="J16" s="26"/>
      <c r="K16" s="47" t="s">
        <v>16</v>
      </c>
      <c r="L16" s="46">
        <f>SUM(L15)</f>
        <v>1</v>
      </c>
    </row>
    <row r="17" spans="1:12">
      <c r="A17" s="24"/>
      <c r="B17" s="29"/>
      <c r="C17" s="26"/>
      <c r="D17" s="26"/>
      <c r="E17" s="26"/>
      <c r="F17" s="30"/>
      <c r="G17" s="30"/>
      <c r="H17" s="26"/>
      <c r="I17" s="30"/>
      <c r="J17" s="26"/>
      <c r="K17" s="47"/>
      <c r="L17" s="46"/>
    </row>
    <row r="18" spans="1:12">
      <c r="A18" s="31" t="s">
        <v>22</v>
      </c>
      <c r="B18" s="32" t="s">
        <v>23</v>
      </c>
      <c r="C18" s="33"/>
      <c r="D18" s="33"/>
      <c r="E18" s="33"/>
      <c r="F18" s="33"/>
      <c r="G18" s="34"/>
      <c r="H18" s="17" t="s">
        <v>8</v>
      </c>
      <c r="I18" s="39"/>
      <c r="J18" s="39"/>
      <c r="K18" s="40">
        <f>L22</f>
        <v>19.872</v>
      </c>
      <c r="L18" s="41" t="s">
        <v>24</v>
      </c>
    </row>
    <row r="19" spans="1:12">
      <c r="A19" s="24"/>
      <c r="B19" s="29"/>
      <c r="C19" s="26"/>
      <c r="D19" s="26"/>
      <c r="E19" s="26"/>
      <c r="F19" s="30"/>
      <c r="G19" s="30"/>
      <c r="H19" s="26"/>
      <c r="I19" s="30"/>
      <c r="J19" s="26"/>
      <c r="K19" s="47"/>
      <c r="L19" s="46"/>
    </row>
    <row r="20" spans="1:12">
      <c r="A20" s="24"/>
      <c r="B20" s="25"/>
      <c r="C20" s="28"/>
      <c r="D20" s="28"/>
      <c r="E20" s="30"/>
      <c r="F20" s="28" t="s">
        <v>10</v>
      </c>
      <c r="G20" s="30"/>
      <c r="H20" s="28" t="s">
        <v>11</v>
      </c>
      <c r="I20" s="30"/>
      <c r="J20" s="44" t="s">
        <v>25</v>
      </c>
      <c r="K20" s="45"/>
      <c r="L20" s="46" t="s">
        <v>26</v>
      </c>
    </row>
    <row r="21" spans="1:12">
      <c r="A21" s="24"/>
      <c r="B21" s="29" t="s">
        <v>27</v>
      </c>
      <c r="C21" s="28"/>
      <c r="D21" s="28"/>
      <c r="E21" s="30"/>
      <c r="F21" s="30">
        <f>2*(27.6+30)</f>
        <v>115.2</v>
      </c>
      <c r="G21" s="30" t="s">
        <v>14</v>
      </c>
      <c r="H21" s="30">
        <v>1.15</v>
      </c>
      <c r="I21" s="30" t="s">
        <v>14</v>
      </c>
      <c r="J21" s="30">
        <v>0.15</v>
      </c>
      <c r="K21" s="47" t="s">
        <v>15</v>
      </c>
      <c r="L21" s="48">
        <f>F21*H21*J21</f>
        <v>19.872</v>
      </c>
    </row>
    <row r="22" spans="1:12">
      <c r="A22" s="24"/>
      <c r="B22" s="29"/>
      <c r="C22" s="26"/>
      <c r="D22" s="26"/>
      <c r="E22" s="26"/>
      <c r="F22" s="30"/>
      <c r="G22" s="30"/>
      <c r="H22" s="26"/>
      <c r="I22" s="30"/>
      <c r="J22" s="26"/>
      <c r="K22" s="47" t="s">
        <v>16</v>
      </c>
      <c r="L22" s="46">
        <f>SUM(L21)</f>
        <v>19.872</v>
      </c>
    </row>
    <row r="23" customFormat="1" spans="1:12">
      <c r="A23" s="24"/>
      <c r="B23" s="29"/>
      <c r="C23" s="26"/>
      <c r="D23" s="26"/>
      <c r="E23" s="26"/>
      <c r="F23" s="30"/>
      <c r="G23" s="30"/>
      <c r="H23" s="26"/>
      <c r="I23" s="30"/>
      <c r="J23" s="26"/>
      <c r="K23" s="47"/>
      <c r="L23" s="46"/>
    </row>
    <row r="24" customFormat="1" spans="1:12">
      <c r="A24" s="31" t="s">
        <v>28</v>
      </c>
      <c r="B24" s="32" t="s">
        <v>29</v>
      </c>
      <c r="C24" s="33"/>
      <c r="D24" s="33"/>
      <c r="E24" s="33"/>
      <c r="F24" s="33"/>
      <c r="G24" s="34"/>
      <c r="H24" s="17" t="s">
        <v>8</v>
      </c>
      <c r="I24" s="39"/>
      <c r="J24" s="39"/>
      <c r="K24" s="40">
        <f>L29</f>
        <v>2.5074</v>
      </c>
      <c r="L24" s="41" t="s">
        <v>24</v>
      </c>
    </row>
    <row r="25" customFormat="1" spans="1:12">
      <c r="A25" s="24"/>
      <c r="B25" s="29"/>
      <c r="C25" s="26"/>
      <c r="D25" s="26"/>
      <c r="E25" s="26"/>
      <c r="F25" s="30"/>
      <c r="G25" s="30"/>
      <c r="H25" s="26"/>
      <c r="I25" s="30"/>
      <c r="J25" s="26"/>
      <c r="K25" s="47"/>
      <c r="L25" s="46"/>
    </row>
    <row r="26" customFormat="1" spans="1:12">
      <c r="A26" s="24"/>
      <c r="B26" s="25"/>
      <c r="C26" s="28"/>
      <c r="D26" s="28" t="s">
        <v>20</v>
      </c>
      <c r="E26" s="30"/>
      <c r="F26" s="28" t="s">
        <v>10</v>
      </c>
      <c r="G26" s="30"/>
      <c r="H26" s="28" t="s">
        <v>30</v>
      </c>
      <c r="I26" s="30"/>
      <c r="J26" s="28" t="s">
        <v>11</v>
      </c>
      <c r="K26" s="45"/>
      <c r="L26" s="46" t="s">
        <v>26</v>
      </c>
    </row>
    <row r="27" customFormat="1" spans="1:12">
      <c r="A27" s="24"/>
      <c r="B27" s="29" t="s">
        <v>31</v>
      </c>
      <c r="C27" s="28"/>
      <c r="D27" s="30">
        <v>1</v>
      </c>
      <c r="E27" s="58" t="s">
        <v>14</v>
      </c>
      <c r="F27" s="30">
        <f>2*(27.6+30)</f>
        <v>115.2</v>
      </c>
      <c r="G27" s="30" t="s">
        <v>14</v>
      </c>
      <c r="H27" s="30">
        <v>0.09</v>
      </c>
      <c r="I27" s="30" t="s">
        <v>14</v>
      </c>
      <c r="J27" s="30">
        <v>0.15</v>
      </c>
      <c r="K27" s="47" t="s">
        <v>15</v>
      </c>
      <c r="L27" s="48">
        <f>D27*F27*H27*J27</f>
        <v>1.5552</v>
      </c>
    </row>
    <row r="28" customFormat="1" spans="1:12">
      <c r="A28" s="24"/>
      <c r="B28" s="29" t="s">
        <v>32</v>
      </c>
      <c r="C28" s="28"/>
      <c r="D28" s="30">
        <f>ROUND(F27/2.5,0)</f>
        <v>46</v>
      </c>
      <c r="E28" s="58" t="s">
        <v>14</v>
      </c>
      <c r="F28" s="30">
        <v>0.2</v>
      </c>
      <c r="G28" s="30" t="s">
        <v>14</v>
      </c>
      <c r="H28" s="30">
        <v>0.09</v>
      </c>
      <c r="I28" s="30" t="s">
        <v>14</v>
      </c>
      <c r="J28" s="30">
        <v>1.15</v>
      </c>
      <c r="K28" s="47" t="s">
        <v>15</v>
      </c>
      <c r="L28" s="48">
        <f>D28*F28*H28*J28</f>
        <v>0.9522</v>
      </c>
    </row>
    <row r="29" customFormat="1" spans="1:12">
      <c r="A29" s="24"/>
      <c r="B29" s="29"/>
      <c r="C29" s="26"/>
      <c r="D29" s="26"/>
      <c r="E29" s="26"/>
      <c r="F29" s="30"/>
      <c r="G29" s="30"/>
      <c r="H29" s="26"/>
      <c r="I29" s="30"/>
      <c r="J29" s="26"/>
      <c r="K29" s="47" t="s">
        <v>16</v>
      </c>
      <c r="L29" s="46">
        <f>SUM(L27:L28)</f>
        <v>2.5074</v>
      </c>
    </row>
    <row r="30" spans="1:12">
      <c r="A30" s="24"/>
      <c r="B30" s="29"/>
      <c r="C30" s="26"/>
      <c r="D30" s="26"/>
      <c r="E30" s="26"/>
      <c r="F30" s="30"/>
      <c r="G30" s="30"/>
      <c r="H30" s="26"/>
      <c r="I30" s="30"/>
      <c r="J30" s="26"/>
      <c r="K30" s="47"/>
      <c r="L30" s="46"/>
    </row>
    <row r="31" customFormat="1" spans="1:12">
      <c r="A31" s="31" t="s">
        <v>33</v>
      </c>
      <c r="B31" s="32" t="s">
        <v>34</v>
      </c>
      <c r="C31" s="33"/>
      <c r="D31" s="33"/>
      <c r="E31" s="33"/>
      <c r="F31" s="33"/>
      <c r="G31" s="34"/>
      <c r="H31" s="17" t="s">
        <v>8</v>
      </c>
      <c r="I31" s="39"/>
      <c r="J31" s="39"/>
      <c r="K31" s="40">
        <f>L36</f>
        <v>241.635</v>
      </c>
      <c r="L31" s="41" t="s">
        <v>9</v>
      </c>
    </row>
    <row r="32" customFormat="1" spans="1:12">
      <c r="A32" s="24"/>
      <c r="B32" s="29"/>
      <c r="C32" s="26"/>
      <c r="D32" s="26"/>
      <c r="E32" s="26"/>
      <c r="F32" s="30"/>
      <c r="G32" s="30"/>
      <c r="H32" s="26"/>
      <c r="I32" s="30"/>
      <c r="J32" s="26"/>
      <c r="K32" s="47"/>
      <c r="L32" s="46"/>
    </row>
    <row r="33" customFormat="1" spans="1:12">
      <c r="A33" s="24"/>
      <c r="B33" s="25"/>
      <c r="C33" s="28"/>
      <c r="D33" s="28"/>
      <c r="E33" s="30"/>
      <c r="F33" s="28" t="s">
        <v>20</v>
      </c>
      <c r="G33" s="30"/>
      <c r="H33" s="28" t="s">
        <v>10</v>
      </c>
      <c r="I33" s="30"/>
      <c r="J33" s="28" t="s">
        <v>30</v>
      </c>
      <c r="K33" s="45"/>
      <c r="L33" s="46" t="s">
        <v>12</v>
      </c>
    </row>
    <row r="34" customFormat="1" spans="1:12">
      <c r="A34" s="24"/>
      <c r="B34" s="29" t="s">
        <v>35</v>
      </c>
      <c r="C34" s="28"/>
      <c r="D34" s="28"/>
      <c r="E34" s="30"/>
      <c r="F34" s="30">
        <v>1</v>
      </c>
      <c r="G34" s="30" t="s">
        <v>14</v>
      </c>
      <c r="H34" s="30">
        <v>26.7</v>
      </c>
      <c r="I34" s="30" t="s">
        <v>14</v>
      </c>
      <c r="J34" s="30">
        <v>5.9</v>
      </c>
      <c r="K34" s="47" t="s">
        <v>15</v>
      </c>
      <c r="L34" s="48">
        <f>F34*H34*J34</f>
        <v>157.53</v>
      </c>
    </row>
    <row r="35" customFormat="1" spans="1:12">
      <c r="A35" s="24"/>
      <c r="B35" s="29" t="s">
        <v>36</v>
      </c>
      <c r="C35" s="28"/>
      <c r="D35" s="28"/>
      <c r="E35" s="30"/>
      <c r="F35" s="30">
        <v>1</v>
      </c>
      <c r="G35" s="30" t="s">
        <v>14</v>
      </c>
      <c r="H35" s="30">
        <v>26.7</v>
      </c>
      <c r="I35" s="30" t="s">
        <v>14</v>
      </c>
      <c r="J35" s="30">
        <v>3.15</v>
      </c>
      <c r="K35" s="47" t="s">
        <v>15</v>
      </c>
      <c r="L35" s="48">
        <f t="shared" ref="L35" si="0">F35*H35*J35</f>
        <v>84.105</v>
      </c>
    </row>
    <row r="36" customFormat="1" spans="1:12">
      <c r="A36" s="24"/>
      <c r="B36" s="29"/>
      <c r="C36" s="26"/>
      <c r="D36" s="26"/>
      <c r="E36" s="26"/>
      <c r="F36" s="30"/>
      <c r="G36" s="30"/>
      <c r="H36" s="26"/>
      <c r="I36" s="30"/>
      <c r="J36" s="26"/>
      <c r="K36" s="47" t="s">
        <v>16</v>
      </c>
      <c r="L36" s="46">
        <f>SUM(L34:L35)</f>
        <v>241.635</v>
      </c>
    </row>
    <row r="37" customFormat="1" spans="1:12">
      <c r="A37" s="24"/>
      <c r="B37" s="29"/>
      <c r="C37" s="26"/>
      <c r="D37" s="26"/>
      <c r="E37" s="26"/>
      <c r="F37" s="30"/>
      <c r="G37" s="30"/>
      <c r="H37" s="26"/>
      <c r="I37" s="30"/>
      <c r="J37" s="26"/>
      <c r="K37" s="47"/>
      <c r="L37" s="46"/>
    </row>
    <row r="38" customFormat="1" spans="1:12">
      <c r="A38" s="31" t="s">
        <v>37</v>
      </c>
      <c r="B38" s="32" t="s">
        <v>38</v>
      </c>
      <c r="C38" s="33"/>
      <c r="D38" s="33"/>
      <c r="E38" s="33"/>
      <c r="F38" s="33"/>
      <c r="G38" s="34"/>
      <c r="H38" s="17" t="s">
        <v>8</v>
      </c>
      <c r="I38" s="39"/>
      <c r="J38" s="39"/>
      <c r="K38" s="40">
        <f>L42</f>
        <v>241.635</v>
      </c>
      <c r="L38" s="41" t="s">
        <v>9</v>
      </c>
    </row>
    <row r="39" customFormat="1" spans="1:12">
      <c r="A39" s="24"/>
      <c r="B39" s="29"/>
      <c r="C39" s="26"/>
      <c r="D39" s="26"/>
      <c r="E39" s="26"/>
      <c r="F39" s="30"/>
      <c r="G39" s="30"/>
      <c r="H39" s="26"/>
      <c r="I39" s="30"/>
      <c r="J39" s="26"/>
      <c r="K39" s="47"/>
      <c r="L39" s="46"/>
    </row>
    <row r="40" customFormat="1" spans="1:12">
      <c r="A40" s="24"/>
      <c r="B40" s="25"/>
      <c r="C40" s="28"/>
      <c r="D40" s="28"/>
      <c r="E40" s="30"/>
      <c r="F40" s="28"/>
      <c r="G40" s="30"/>
      <c r="H40" s="28"/>
      <c r="I40" s="30"/>
      <c r="J40" s="44" t="s">
        <v>12</v>
      </c>
      <c r="K40" s="45"/>
      <c r="L40" s="46" t="s">
        <v>12</v>
      </c>
    </row>
    <row r="41" customFormat="1" spans="1:12">
      <c r="A41" s="24"/>
      <c r="B41" s="29" t="s">
        <v>39</v>
      </c>
      <c r="C41" s="28"/>
      <c r="D41" s="28"/>
      <c r="E41" s="30"/>
      <c r="F41" s="30"/>
      <c r="G41" s="30"/>
      <c r="H41" s="30"/>
      <c r="I41" s="30"/>
      <c r="J41" s="30">
        <f>L36</f>
        <v>241.635</v>
      </c>
      <c r="K41" s="47" t="s">
        <v>15</v>
      </c>
      <c r="L41" s="48">
        <f>J41</f>
        <v>241.635</v>
      </c>
    </row>
    <row r="42" customFormat="1" spans="1:12">
      <c r="A42" s="24"/>
      <c r="B42" s="29"/>
      <c r="C42" s="26"/>
      <c r="D42" s="26"/>
      <c r="E42" s="26"/>
      <c r="F42" s="30"/>
      <c r="G42" s="30"/>
      <c r="H42" s="26"/>
      <c r="I42" s="30"/>
      <c r="J42" s="26"/>
      <c r="K42" s="47" t="s">
        <v>16</v>
      </c>
      <c r="L42" s="46">
        <f>SUM(L41:L41)</f>
        <v>241.635</v>
      </c>
    </row>
    <row r="43" customFormat="1" spans="1:12">
      <c r="A43" s="24"/>
      <c r="B43" s="29"/>
      <c r="C43" s="26"/>
      <c r="D43" s="26"/>
      <c r="E43" s="26"/>
      <c r="F43" s="30"/>
      <c r="G43" s="30"/>
      <c r="H43" s="26"/>
      <c r="I43" s="30"/>
      <c r="J43" s="26"/>
      <c r="K43" s="47"/>
      <c r="L43" s="46"/>
    </row>
    <row r="44" customFormat="1" spans="1:12">
      <c r="A44" s="31" t="s">
        <v>40</v>
      </c>
      <c r="B44" s="32" t="s">
        <v>41</v>
      </c>
      <c r="C44" s="33"/>
      <c r="D44" s="33"/>
      <c r="E44" s="33"/>
      <c r="F44" s="33"/>
      <c r="G44" s="34"/>
      <c r="H44" s="17" t="s">
        <v>8</v>
      </c>
      <c r="I44" s="39"/>
      <c r="J44" s="39"/>
      <c r="K44" s="40">
        <f>L52</f>
        <v>145.455</v>
      </c>
      <c r="L44" s="41" t="s">
        <v>9</v>
      </c>
    </row>
    <row r="45" customFormat="1" spans="1:12">
      <c r="A45" s="24"/>
      <c r="B45" s="29"/>
      <c r="C45" s="26"/>
      <c r="D45" s="26"/>
      <c r="E45" s="26"/>
      <c r="F45" s="30"/>
      <c r="G45" s="30"/>
      <c r="H45" s="26"/>
      <c r="I45" s="30"/>
      <c r="J45" s="26"/>
      <c r="K45" s="47"/>
      <c r="L45" s="46"/>
    </row>
    <row r="46" customFormat="1" spans="1:12">
      <c r="A46" s="24"/>
      <c r="B46" s="25" t="s">
        <v>42</v>
      </c>
      <c r="C46" s="28"/>
      <c r="D46" s="28"/>
      <c r="E46" s="30"/>
      <c r="F46" s="28" t="s">
        <v>20</v>
      </c>
      <c r="G46" s="30"/>
      <c r="H46" s="28" t="s">
        <v>10</v>
      </c>
      <c r="I46" s="30"/>
      <c r="J46" s="28" t="s">
        <v>30</v>
      </c>
      <c r="K46" s="45"/>
      <c r="L46" s="46" t="s">
        <v>12</v>
      </c>
    </row>
    <row r="47" customFormat="1" spans="1:12">
      <c r="A47" s="24"/>
      <c r="B47" s="29" t="s">
        <v>35</v>
      </c>
      <c r="C47" s="28"/>
      <c r="D47" s="28"/>
      <c r="E47" s="30"/>
      <c r="F47" s="30">
        <v>1</v>
      </c>
      <c r="G47" s="30" t="s">
        <v>14</v>
      </c>
      <c r="H47" s="30">
        <v>29.7</v>
      </c>
      <c r="I47" s="30" t="s">
        <v>14</v>
      </c>
      <c r="J47" s="30">
        <v>4.65</v>
      </c>
      <c r="K47" s="47" t="s">
        <v>15</v>
      </c>
      <c r="L47" s="48">
        <f>F47*H47*J47</f>
        <v>138.105</v>
      </c>
    </row>
    <row r="48" customFormat="1" spans="1:12">
      <c r="A48" s="24"/>
      <c r="B48" s="29" t="s">
        <v>36</v>
      </c>
      <c r="C48" s="28"/>
      <c r="D48" s="28"/>
      <c r="E48" s="30"/>
      <c r="F48" s="30">
        <v>1</v>
      </c>
      <c r="G48" s="30" t="s">
        <v>14</v>
      </c>
      <c r="H48" s="30">
        <v>29.7</v>
      </c>
      <c r="I48" s="30" t="s">
        <v>14</v>
      </c>
      <c r="J48" s="30">
        <v>7.4</v>
      </c>
      <c r="K48" s="47" t="s">
        <v>15</v>
      </c>
      <c r="L48" s="48">
        <f t="shared" ref="L48:L49" si="1">F48*H48*J48</f>
        <v>219.78</v>
      </c>
    </row>
    <row r="49" customFormat="1" spans="1:12">
      <c r="A49" s="24"/>
      <c r="B49" s="29" t="s">
        <v>43</v>
      </c>
      <c r="C49" s="28"/>
      <c r="D49" s="28"/>
      <c r="E49" s="30"/>
      <c r="F49" s="30">
        <v>2</v>
      </c>
      <c r="G49" s="30" t="s">
        <v>14</v>
      </c>
      <c r="H49" s="30">
        <f>9.2-0.35</f>
        <v>8.85</v>
      </c>
      <c r="I49" s="30" t="s">
        <v>14</v>
      </c>
      <c r="J49" s="30">
        <v>1.65</v>
      </c>
      <c r="K49" s="47" t="s">
        <v>15</v>
      </c>
      <c r="L49" s="48">
        <f t="shared" si="1"/>
        <v>29.205</v>
      </c>
    </row>
    <row r="50" customFormat="1" spans="1:12">
      <c r="A50" s="24"/>
      <c r="B50" s="29"/>
      <c r="C50" s="26"/>
      <c r="D50" s="26"/>
      <c r="E50" s="26"/>
      <c r="F50" s="30"/>
      <c r="G50" s="30"/>
      <c r="H50" s="26"/>
      <c r="I50" s="30"/>
      <c r="J50" s="26"/>
      <c r="K50" s="49" t="s">
        <v>44</v>
      </c>
      <c r="L50" s="46">
        <f>SUM(L47:L49)</f>
        <v>387.09</v>
      </c>
    </row>
    <row r="51" customFormat="1" spans="1:12">
      <c r="A51" s="24"/>
      <c r="B51" s="29"/>
      <c r="C51" s="26"/>
      <c r="D51" s="26"/>
      <c r="E51" s="26"/>
      <c r="F51" s="30"/>
      <c r="G51" s="30"/>
      <c r="H51" s="26"/>
      <c r="I51" s="30"/>
      <c r="J51" s="26"/>
      <c r="K51" s="49" t="s">
        <v>45</v>
      </c>
      <c r="L51" s="46">
        <f>K31</f>
        <v>241.635</v>
      </c>
    </row>
    <row r="52" customFormat="1" spans="1:12">
      <c r="A52" s="24"/>
      <c r="B52" s="29"/>
      <c r="C52" s="26"/>
      <c r="D52" s="26"/>
      <c r="E52" s="26"/>
      <c r="F52" s="30"/>
      <c r="G52" s="30"/>
      <c r="H52" s="26"/>
      <c r="I52" s="30"/>
      <c r="J52" s="26"/>
      <c r="K52" s="49" t="s">
        <v>46</v>
      </c>
      <c r="L52" s="46">
        <f>L50-L51</f>
        <v>145.455</v>
      </c>
    </row>
    <row r="53" customFormat="1" spans="1:12">
      <c r="A53" s="24"/>
      <c r="B53" s="29"/>
      <c r="C53" s="26"/>
      <c r="D53" s="26"/>
      <c r="E53" s="26"/>
      <c r="F53" s="30"/>
      <c r="G53" s="30"/>
      <c r="H53" s="26"/>
      <c r="I53" s="30"/>
      <c r="J53" s="26"/>
      <c r="K53" s="47"/>
      <c r="L53" s="46"/>
    </row>
    <row r="54" customFormat="1" spans="1:12">
      <c r="A54" s="31" t="s">
        <v>47</v>
      </c>
      <c r="B54" s="32" t="s">
        <v>48</v>
      </c>
      <c r="C54" s="33"/>
      <c r="D54" s="33"/>
      <c r="E54" s="33"/>
      <c r="F54" s="33"/>
      <c r="G54" s="34"/>
      <c r="H54" s="17" t="s">
        <v>8</v>
      </c>
      <c r="I54" s="39"/>
      <c r="J54" s="39"/>
      <c r="K54" s="40">
        <f>L58</f>
        <v>145.455</v>
      </c>
      <c r="L54" s="41" t="s">
        <v>9</v>
      </c>
    </row>
    <row r="55" customFormat="1" spans="1:12">
      <c r="A55" s="24"/>
      <c r="B55" s="29"/>
      <c r="C55" s="26"/>
      <c r="D55" s="26"/>
      <c r="E55" s="26"/>
      <c r="F55" s="30"/>
      <c r="G55" s="30"/>
      <c r="H55" s="26"/>
      <c r="I55" s="30"/>
      <c r="J55" s="26"/>
      <c r="K55" s="47"/>
      <c r="L55" s="46"/>
    </row>
    <row r="56" customFormat="1" spans="1:12">
      <c r="A56" s="24"/>
      <c r="B56" s="25"/>
      <c r="C56" s="28"/>
      <c r="D56" s="28"/>
      <c r="E56" s="30"/>
      <c r="F56" s="28"/>
      <c r="G56" s="30"/>
      <c r="H56" s="28"/>
      <c r="I56" s="30"/>
      <c r="J56" s="44" t="s">
        <v>12</v>
      </c>
      <c r="K56" s="45"/>
      <c r="L56" s="46" t="s">
        <v>12</v>
      </c>
    </row>
    <row r="57" customFormat="1" spans="1:12">
      <c r="A57" s="24"/>
      <c r="B57" s="29" t="s">
        <v>49</v>
      </c>
      <c r="C57" s="28"/>
      <c r="D57" s="28"/>
      <c r="E57" s="30"/>
      <c r="F57" s="30"/>
      <c r="G57" s="30"/>
      <c r="H57" s="30"/>
      <c r="I57" s="30"/>
      <c r="J57" s="30">
        <f>K44</f>
        <v>145.455</v>
      </c>
      <c r="K57" s="47" t="s">
        <v>15</v>
      </c>
      <c r="L57" s="48">
        <f>J57</f>
        <v>145.455</v>
      </c>
    </row>
    <row r="58" customFormat="1" spans="1:12">
      <c r="A58" s="24"/>
      <c r="B58" s="29"/>
      <c r="C58" s="26"/>
      <c r="D58" s="26"/>
      <c r="E58" s="26"/>
      <c r="F58" s="30"/>
      <c r="G58" s="30"/>
      <c r="H58" s="26"/>
      <c r="I58" s="30"/>
      <c r="J58" s="26"/>
      <c r="K58" s="47" t="s">
        <v>16</v>
      </c>
      <c r="L58" s="46">
        <f>SUM(L57:L57)</f>
        <v>145.455</v>
      </c>
    </row>
    <row r="59" spans="1:12">
      <c r="A59" s="24"/>
      <c r="B59" s="29"/>
      <c r="C59" s="26"/>
      <c r="D59" s="26"/>
      <c r="E59" s="26"/>
      <c r="F59" s="30"/>
      <c r="G59" s="30"/>
      <c r="H59" s="26"/>
      <c r="I59" s="30"/>
      <c r="J59" s="26"/>
      <c r="K59" s="47"/>
      <c r="L59" s="46"/>
    </row>
    <row r="60" spans="1:12">
      <c r="A60" s="31" t="s">
        <v>50</v>
      </c>
      <c r="B60" s="32" t="s">
        <v>51</v>
      </c>
      <c r="C60" s="33"/>
      <c r="D60" s="33"/>
      <c r="E60" s="33"/>
      <c r="F60" s="33"/>
      <c r="G60" s="34"/>
      <c r="H60" s="17" t="s">
        <v>8</v>
      </c>
      <c r="I60" s="39"/>
      <c r="J60" s="39"/>
      <c r="K60" s="40">
        <f>L67</f>
        <v>49.94</v>
      </c>
      <c r="L60" s="41" t="s">
        <v>52</v>
      </c>
    </row>
    <row r="61" spans="1:12">
      <c r="A61" s="24"/>
      <c r="B61" s="29"/>
      <c r="C61" s="26"/>
      <c r="D61" s="26"/>
      <c r="E61" s="26"/>
      <c r="F61" s="30"/>
      <c r="G61" s="30"/>
      <c r="H61" s="26"/>
      <c r="I61" s="30"/>
      <c r="J61" s="26"/>
      <c r="K61" s="47"/>
      <c r="L61" s="46"/>
    </row>
    <row r="62" spans="1:12">
      <c r="A62" s="24"/>
      <c r="B62" s="25"/>
      <c r="C62" s="28"/>
      <c r="D62" s="28"/>
      <c r="E62" s="30"/>
      <c r="F62" s="28"/>
      <c r="G62" s="30"/>
      <c r="H62" s="28" t="s">
        <v>20</v>
      </c>
      <c r="I62" s="30"/>
      <c r="J62" s="28" t="s">
        <v>10</v>
      </c>
      <c r="K62" s="45"/>
      <c r="L62" s="46" t="s">
        <v>53</v>
      </c>
    </row>
    <row r="63" spans="1:12">
      <c r="A63" s="24"/>
      <c r="B63" s="29" t="s">
        <v>54</v>
      </c>
      <c r="C63" s="28"/>
      <c r="D63" s="28"/>
      <c r="E63" s="30"/>
      <c r="F63" s="30"/>
      <c r="G63" s="30"/>
      <c r="H63" s="30">
        <v>4</v>
      </c>
      <c r="I63" s="30" t="s">
        <v>14</v>
      </c>
      <c r="J63" s="30">
        <v>2.31</v>
      </c>
      <c r="K63" s="47" t="s">
        <v>15</v>
      </c>
      <c r="L63" s="48">
        <f>H63*J63</f>
        <v>9.24</v>
      </c>
    </row>
    <row r="64" customFormat="1" spans="1:12">
      <c r="A64" s="24"/>
      <c r="B64" s="29" t="s">
        <v>55</v>
      </c>
      <c r="C64" s="28"/>
      <c r="D64" s="28"/>
      <c r="E64" s="30"/>
      <c r="F64" s="30"/>
      <c r="G64" s="30"/>
      <c r="H64" s="30">
        <v>4</v>
      </c>
      <c r="I64" s="30" t="s">
        <v>14</v>
      </c>
      <c r="J64" s="30">
        <v>3.7</v>
      </c>
      <c r="K64" s="47" t="s">
        <v>15</v>
      </c>
      <c r="L64" s="48">
        <f t="shared" ref="L64:L66" si="2">H64*J64</f>
        <v>14.8</v>
      </c>
    </row>
    <row r="65" customFormat="1" spans="1:12">
      <c r="A65" s="24"/>
      <c r="B65" s="29" t="s">
        <v>56</v>
      </c>
      <c r="C65" s="28"/>
      <c r="D65" s="28"/>
      <c r="E65" s="30"/>
      <c r="F65" s="30"/>
      <c r="G65" s="30"/>
      <c r="H65" s="30">
        <v>2</v>
      </c>
      <c r="I65" s="30" t="s">
        <v>14</v>
      </c>
      <c r="J65" s="30">
        <v>5.85</v>
      </c>
      <c r="K65" s="47" t="s">
        <v>15</v>
      </c>
      <c r="L65" s="48">
        <f t="shared" si="2"/>
        <v>11.7</v>
      </c>
    </row>
    <row r="66" customFormat="1" spans="1:12">
      <c r="A66" s="24"/>
      <c r="B66" s="29" t="s">
        <v>57</v>
      </c>
      <c r="C66" s="28"/>
      <c r="D66" s="28"/>
      <c r="E66" s="30"/>
      <c r="F66" s="30"/>
      <c r="G66" s="30"/>
      <c r="H66" s="30">
        <v>4</v>
      </c>
      <c r="I66" s="30" t="s">
        <v>14</v>
      </c>
      <c r="J66" s="30">
        <v>3.55</v>
      </c>
      <c r="K66" s="47" t="s">
        <v>15</v>
      </c>
      <c r="L66" s="48">
        <f t="shared" si="2"/>
        <v>14.2</v>
      </c>
    </row>
    <row r="67" spans="1:12">
      <c r="A67" s="24"/>
      <c r="B67" s="29"/>
      <c r="C67" s="26"/>
      <c r="D67" s="26"/>
      <c r="E67" s="26"/>
      <c r="F67" s="30"/>
      <c r="G67" s="30"/>
      <c r="H67" s="26"/>
      <c r="I67" s="30"/>
      <c r="J67" s="26"/>
      <c r="K67" s="47" t="s">
        <v>16</v>
      </c>
      <c r="L67" s="46">
        <f>SUM(L63:L66)</f>
        <v>49.94</v>
      </c>
    </row>
    <row r="68" customFormat="1" spans="1:12">
      <c r="A68" s="24"/>
      <c r="B68" s="29"/>
      <c r="C68" s="26"/>
      <c r="D68" s="26"/>
      <c r="E68" s="26"/>
      <c r="F68" s="30"/>
      <c r="G68" s="30"/>
      <c r="H68" s="26"/>
      <c r="I68" s="30"/>
      <c r="J68" s="26"/>
      <c r="K68" s="47"/>
      <c r="L68" s="46"/>
    </row>
    <row r="69" spans="1:12">
      <c r="A69" s="31" t="s">
        <v>58</v>
      </c>
      <c r="B69" s="32" t="s">
        <v>59</v>
      </c>
      <c r="C69" s="33"/>
      <c r="D69" s="33"/>
      <c r="E69" s="33"/>
      <c r="F69" s="33"/>
      <c r="G69" s="34"/>
      <c r="H69" s="17" t="s">
        <v>8</v>
      </c>
      <c r="I69" s="39"/>
      <c r="J69" s="39"/>
      <c r="K69" s="40">
        <f>L76</f>
        <v>94.944</v>
      </c>
      <c r="L69" s="41" t="s">
        <v>9</v>
      </c>
    </row>
    <row r="70" spans="1:12">
      <c r="A70" s="24"/>
      <c r="B70" s="29"/>
      <c r="C70" s="26"/>
      <c r="D70" s="26"/>
      <c r="E70" s="26"/>
      <c r="F70" s="30"/>
      <c r="G70" s="30"/>
      <c r="H70" s="26"/>
      <c r="I70" s="30"/>
      <c r="J70" s="26"/>
      <c r="K70" s="47"/>
      <c r="L70" s="46"/>
    </row>
    <row r="71" spans="1:12">
      <c r="A71" s="24"/>
      <c r="B71" s="25"/>
      <c r="C71" s="28"/>
      <c r="D71" s="28"/>
      <c r="E71" s="30"/>
      <c r="F71" s="28" t="s">
        <v>20</v>
      </c>
      <c r="G71" s="30"/>
      <c r="H71" s="28" t="s">
        <v>10</v>
      </c>
      <c r="I71" s="30"/>
      <c r="J71" s="28" t="s">
        <v>30</v>
      </c>
      <c r="K71" s="45"/>
      <c r="L71" s="46" t="s">
        <v>12</v>
      </c>
    </row>
    <row r="72" spans="1:12">
      <c r="A72" s="24"/>
      <c r="B72" s="29" t="s">
        <v>60</v>
      </c>
      <c r="C72" s="28"/>
      <c r="D72" s="28"/>
      <c r="E72" s="30"/>
      <c r="F72" s="30">
        <v>2</v>
      </c>
      <c r="G72" s="30" t="s">
        <v>14</v>
      </c>
      <c r="H72" s="30">
        <v>29.7</v>
      </c>
      <c r="I72" s="30" t="s">
        <v>14</v>
      </c>
      <c r="J72" s="30">
        <f>0.2+0.55+0.2</f>
        <v>0.95</v>
      </c>
      <c r="K72" s="47" t="s">
        <v>15</v>
      </c>
      <c r="L72" s="48">
        <f>F72*H72*J72</f>
        <v>56.43</v>
      </c>
    </row>
    <row r="73" spans="1:12">
      <c r="A73" s="24"/>
      <c r="B73" s="29" t="s">
        <v>61</v>
      </c>
      <c r="C73" s="28"/>
      <c r="D73" s="28"/>
      <c r="E73" s="30"/>
      <c r="F73" s="30">
        <v>2</v>
      </c>
      <c r="G73" s="30" t="s">
        <v>14</v>
      </c>
      <c r="H73" s="30">
        <v>1.5</v>
      </c>
      <c r="I73" s="30" t="s">
        <v>14</v>
      </c>
      <c r="J73" s="30">
        <f t="shared" ref="J73:J74" si="3">0.2+0.55+0.2</f>
        <v>0.95</v>
      </c>
      <c r="K73" s="47" t="s">
        <v>15</v>
      </c>
      <c r="L73" s="48">
        <f t="shared" ref="L73:L74" si="4">F73*H73*J73</f>
        <v>2.85</v>
      </c>
    </row>
    <row r="74" spans="1:12">
      <c r="A74" s="24"/>
      <c r="B74" s="29" t="s">
        <v>62</v>
      </c>
      <c r="C74" s="28"/>
      <c r="D74" s="28"/>
      <c r="E74" s="30"/>
      <c r="F74" s="30">
        <v>4</v>
      </c>
      <c r="G74" s="30" t="s">
        <v>14</v>
      </c>
      <c r="H74" s="30">
        <v>1.5</v>
      </c>
      <c r="I74" s="30" t="s">
        <v>14</v>
      </c>
      <c r="J74" s="30">
        <f t="shared" si="3"/>
        <v>0.95</v>
      </c>
      <c r="K74" s="47" t="s">
        <v>15</v>
      </c>
      <c r="L74" s="48">
        <f t="shared" si="4"/>
        <v>5.7</v>
      </c>
    </row>
    <row r="75" customFormat="1" spans="1:12">
      <c r="A75" s="24"/>
      <c r="B75" s="29" t="s">
        <v>63</v>
      </c>
      <c r="C75" s="28"/>
      <c r="D75" s="28"/>
      <c r="E75" s="30"/>
      <c r="F75" s="30">
        <v>1</v>
      </c>
      <c r="G75" s="30" t="s">
        <v>14</v>
      </c>
      <c r="H75" s="30">
        <f>K60</f>
        <v>49.94</v>
      </c>
      <c r="I75" s="30" t="s">
        <v>14</v>
      </c>
      <c r="J75" s="30">
        <v>0.6</v>
      </c>
      <c r="K75" s="47" t="s">
        <v>15</v>
      </c>
      <c r="L75" s="48">
        <f t="shared" ref="L75" si="5">F75*H75*J75</f>
        <v>29.964</v>
      </c>
    </row>
    <row r="76" spans="1:12">
      <c r="A76" s="24"/>
      <c r="B76" s="29"/>
      <c r="C76" s="26"/>
      <c r="D76" s="26"/>
      <c r="E76" s="26"/>
      <c r="F76" s="30"/>
      <c r="G76" s="30"/>
      <c r="H76" s="26"/>
      <c r="I76" s="30"/>
      <c r="J76" s="26"/>
      <c r="K76" s="47" t="s">
        <v>16</v>
      </c>
      <c r="L76" s="46">
        <f>SUM(L72:L75)</f>
        <v>94.944</v>
      </c>
    </row>
    <row r="77" spans="1:12">
      <c r="A77" s="24"/>
      <c r="B77" s="29"/>
      <c r="C77" s="26"/>
      <c r="D77" s="26"/>
      <c r="E77" s="26"/>
      <c r="F77" s="30"/>
      <c r="G77" s="30"/>
      <c r="H77" s="26"/>
      <c r="I77" s="30"/>
      <c r="J77" s="26"/>
      <c r="K77" s="47"/>
      <c r="L77" s="46"/>
    </row>
    <row r="78" customHeight="1" spans="1:12">
      <c r="A78" s="31" t="s">
        <v>64</v>
      </c>
      <c r="B78" s="32" t="s">
        <v>65</v>
      </c>
      <c r="C78" s="33"/>
      <c r="D78" s="33"/>
      <c r="E78" s="33"/>
      <c r="F78" s="33"/>
      <c r="G78" s="34"/>
      <c r="H78" s="17" t="s">
        <v>8</v>
      </c>
      <c r="I78" s="39"/>
      <c r="J78" s="39"/>
      <c r="K78" s="40">
        <f>L82</f>
        <v>64.98</v>
      </c>
      <c r="L78" s="41" t="s">
        <v>9</v>
      </c>
    </row>
    <row r="79" spans="1:12">
      <c r="A79" s="24"/>
      <c r="B79" s="29"/>
      <c r="C79" s="26"/>
      <c r="D79" s="26"/>
      <c r="E79" s="26"/>
      <c r="F79" s="30"/>
      <c r="G79" s="30"/>
      <c r="H79" s="26"/>
      <c r="I79" s="30"/>
      <c r="J79" s="26"/>
      <c r="K79" s="47"/>
      <c r="L79" s="46"/>
    </row>
    <row r="80" spans="1:12">
      <c r="A80" s="24"/>
      <c r="B80" s="25"/>
      <c r="C80" s="28"/>
      <c r="D80" s="28"/>
      <c r="E80" s="30"/>
      <c r="F80" s="28"/>
      <c r="G80" s="30"/>
      <c r="H80" s="28"/>
      <c r="I80" s="30"/>
      <c r="J80" s="44" t="s">
        <v>12</v>
      </c>
      <c r="K80" s="45"/>
      <c r="L80" s="46" t="s">
        <v>12</v>
      </c>
    </row>
    <row r="81" spans="1:12">
      <c r="A81" s="24"/>
      <c r="B81" s="29" t="s">
        <v>66</v>
      </c>
      <c r="C81" s="28"/>
      <c r="D81" s="28"/>
      <c r="E81" s="30"/>
      <c r="F81" s="30"/>
      <c r="G81" s="30"/>
      <c r="H81" s="30"/>
      <c r="I81" s="30"/>
      <c r="J81" s="30">
        <f>SUM(L72:L74)</f>
        <v>64.98</v>
      </c>
      <c r="K81" s="47" t="s">
        <v>15</v>
      </c>
      <c r="L81" s="48">
        <f>J81</f>
        <v>64.98</v>
      </c>
    </row>
    <row r="82" spans="1:12">
      <c r="A82" s="24"/>
      <c r="B82" s="29"/>
      <c r="C82" s="26"/>
      <c r="D82" s="26"/>
      <c r="E82" s="26"/>
      <c r="F82" s="30"/>
      <c r="G82" s="30"/>
      <c r="H82" s="26"/>
      <c r="I82" s="30"/>
      <c r="J82" s="26"/>
      <c r="K82" s="47" t="s">
        <v>16</v>
      </c>
      <c r="L82" s="46">
        <f>SUM(L81:L81)</f>
        <v>64.98</v>
      </c>
    </row>
    <row r="83" spans="1:12">
      <c r="A83" s="24"/>
      <c r="B83" s="29"/>
      <c r="C83" s="26"/>
      <c r="D83" s="26"/>
      <c r="E83" s="26"/>
      <c r="F83" s="30"/>
      <c r="G83" s="30"/>
      <c r="H83" s="26"/>
      <c r="I83" s="30"/>
      <c r="J83" s="26"/>
      <c r="K83" s="47"/>
      <c r="L83" s="46"/>
    </row>
    <row r="84" spans="1:12">
      <c r="A84" s="31" t="s">
        <v>67</v>
      </c>
      <c r="B84" s="32" t="s">
        <v>68</v>
      </c>
      <c r="C84" s="33"/>
      <c r="D84" s="33"/>
      <c r="E84" s="33"/>
      <c r="F84" s="33"/>
      <c r="G84" s="34"/>
      <c r="H84" s="17" t="s">
        <v>8</v>
      </c>
      <c r="I84" s="39"/>
      <c r="J84" s="39"/>
      <c r="K84" s="40">
        <f>L88</f>
        <v>115.2</v>
      </c>
      <c r="L84" s="41" t="s">
        <v>52</v>
      </c>
    </row>
    <row r="85" spans="1:12">
      <c r="A85" s="24"/>
      <c r="B85" s="29"/>
      <c r="C85" s="26"/>
      <c r="D85" s="26"/>
      <c r="E85" s="26"/>
      <c r="F85" s="30"/>
      <c r="G85" s="30"/>
      <c r="H85" s="26"/>
      <c r="I85" s="30"/>
      <c r="J85" s="26"/>
      <c r="K85" s="47"/>
      <c r="L85" s="46"/>
    </row>
    <row r="86" spans="1:12">
      <c r="A86" s="24"/>
      <c r="B86" s="25"/>
      <c r="C86" s="28"/>
      <c r="D86" s="28"/>
      <c r="E86" s="30"/>
      <c r="F86" s="28"/>
      <c r="G86" s="30"/>
      <c r="H86" s="28" t="s">
        <v>20</v>
      </c>
      <c r="I86" s="30"/>
      <c r="J86" s="28" t="s">
        <v>10</v>
      </c>
      <c r="K86" s="45"/>
      <c r="L86" s="46" t="s">
        <v>53</v>
      </c>
    </row>
    <row r="87" spans="1:12">
      <c r="A87" s="24"/>
      <c r="B87" s="29" t="s">
        <v>69</v>
      </c>
      <c r="C87" s="28"/>
      <c r="D87" s="28"/>
      <c r="E87" s="30"/>
      <c r="F87" s="30"/>
      <c r="G87" s="30"/>
      <c r="H87" s="30">
        <v>2</v>
      </c>
      <c r="I87" s="30" t="s">
        <v>14</v>
      </c>
      <c r="J87" s="30">
        <f>30+27.6</f>
        <v>57.6</v>
      </c>
      <c r="K87" s="47" t="s">
        <v>15</v>
      </c>
      <c r="L87" s="48">
        <f>H87*J87</f>
        <v>115.2</v>
      </c>
    </row>
    <row r="88" spans="1:12">
      <c r="A88" s="24"/>
      <c r="B88" s="29"/>
      <c r="C88" s="26"/>
      <c r="D88" s="26"/>
      <c r="E88" s="26"/>
      <c r="F88" s="30"/>
      <c r="G88" s="30"/>
      <c r="H88" s="26"/>
      <c r="I88" s="30"/>
      <c r="J88" s="26"/>
      <c r="K88" s="47" t="s">
        <v>16</v>
      </c>
      <c r="L88" s="46">
        <f>SUM(L87:L87)</f>
        <v>115.2</v>
      </c>
    </row>
    <row r="89" spans="1:12">
      <c r="A89" s="24"/>
      <c r="B89" s="29"/>
      <c r="C89" s="26"/>
      <c r="D89" s="26"/>
      <c r="E89" s="26"/>
      <c r="F89" s="30"/>
      <c r="G89" s="30"/>
      <c r="H89" s="26"/>
      <c r="I89" s="30"/>
      <c r="J89" s="26"/>
      <c r="K89" s="47"/>
      <c r="L89" s="46"/>
    </row>
    <row r="90" spans="1:12">
      <c r="A90" s="31" t="s">
        <v>70</v>
      </c>
      <c r="B90" s="32" t="s">
        <v>71</v>
      </c>
      <c r="C90" s="33"/>
      <c r="D90" s="33"/>
      <c r="E90" s="33"/>
      <c r="F90" s="33"/>
      <c r="G90" s="34"/>
      <c r="H90" s="17" t="s">
        <v>8</v>
      </c>
      <c r="I90" s="39"/>
      <c r="J90" s="39"/>
      <c r="K90" s="40">
        <f>L94</f>
        <v>29</v>
      </c>
      <c r="L90" s="41" t="s">
        <v>19</v>
      </c>
    </row>
    <row r="91" spans="1:12">
      <c r="A91" s="24"/>
      <c r="B91" s="29"/>
      <c r="C91" s="26"/>
      <c r="D91" s="26"/>
      <c r="E91" s="26"/>
      <c r="F91" s="30"/>
      <c r="G91" s="30"/>
      <c r="H91" s="26"/>
      <c r="I91" s="30"/>
      <c r="J91" s="26"/>
      <c r="K91" s="47"/>
      <c r="L91" s="46"/>
    </row>
    <row r="92" spans="1:12">
      <c r="A92" s="24"/>
      <c r="B92" s="25"/>
      <c r="C92" s="28"/>
      <c r="D92" s="28"/>
      <c r="E92" s="30"/>
      <c r="G92" s="30"/>
      <c r="H92" s="28"/>
      <c r="I92" s="30"/>
      <c r="J92" s="28" t="s">
        <v>20</v>
      </c>
      <c r="K92" s="45"/>
      <c r="L92" s="46" t="s">
        <v>21</v>
      </c>
    </row>
    <row r="93" spans="1:12">
      <c r="A93" s="24"/>
      <c r="B93" s="29" t="s">
        <v>69</v>
      </c>
      <c r="C93" s="28"/>
      <c r="D93" s="28"/>
      <c r="E93" s="30"/>
      <c r="G93" s="30"/>
      <c r="H93" s="30"/>
      <c r="I93" s="30"/>
      <c r="J93" s="30">
        <f>ROUND(L88/4,0)</f>
        <v>29</v>
      </c>
      <c r="K93" s="47" t="s">
        <v>15</v>
      </c>
      <c r="L93" s="48">
        <f>J93</f>
        <v>29</v>
      </c>
    </row>
    <row r="94" spans="1:12">
      <c r="A94" s="24"/>
      <c r="B94" s="29"/>
      <c r="C94" s="26"/>
      <c r="D94" s="26"/>
      <c r="E94" s="26"/>
      <c r="F94" s="30"/>
      <c r="G94" s="30"/>
      <c r="H94" s="26"/>
      <c r="I94" s="30"/>
      <c r="J94" s="26"/>
      <c r="K94" s="47" t="s">
        <v>16</v>
      </c>
      <c r="L94" s="46">
        <f>SUM(L93)</f>
        <v>29</v>
      </c>
    </row>
    <row r="95" customFormat="1" spans="1:12">
      <c r="A95" s="24"/>
      <c r="B95" s="29"/>
      <c r="C95" s="26"/>
      <c r="D95" s="26"/>
      <c r="E95" s="26"/>
      <c r="F95" s="30"/>
      <c r="G95" s="30"/>
      <c r="H95" s="26"/>
      <c r="I95" s="30"/>
      <c r="J95" s="26"/>
      <c r="K95" s="47"/>
      <c r="L95" s="46"/>
    </row>
    <row r="96" spans="1:12">
      <c r="A96" s="31" t="s">
        <v>72</v>
      </c>
      <c r="B96" s="32" t="s">
        <v>73</v>
      </c>
      <c r="C96" s="33"/>
      <c r="D96" s="33"/>
      <c r="E96" s="33"/>
      <c r="F96" s="33"/>
      <c r="G96" s="34"/>
      <c r="H96" s="17" t="s">
        <v>8</v>
      </c>
      <c r="I96" s="39"/>
      <c r="J96" s="39"/>
      <c r="K96" s="40">
        <f>L107</f>
        <v>45.3126457375</v>
      </c>
      <c r="L96" s="41" t="s">
        <v>24</v>
      </c>
    </row>
    <row r="97" spans="1:12">
      <c r="A97" s="24"/>
      <c r="B97" s="29"/>
      <c r="C97" s="26"/>
      <c r="D97" s="26"/>
      <c r="E97" s="26"/>
      <c r="F97" s="30"/>
      <c r="G97" s="30"/>
      <c r="H97" s="26"/>
      <c r="I97" s="30"/>
      <c r="J97" s="26"/>
      <c r="K97" s="47"/>
      <c r="L97" s="46"/>
    </row>
    <row r="98" spans="1:12">
      <c r="A98" s="24"/>
      <c r="B98" s="25"/>
      <c r="C98" s="28"/>
      <c r="D98" s="28"/>
      <c r="E98" s="30"/>
      <c r="F98" s="28"/>
      <c r="G98" s="30"/>
      <c r="H98" s="28" t="s">
        <v>74</v>
      </c>
      <c r="I98" s="30"/>
      <c r="J98" s="44" t="s">
        <v>26</v>
      </c>
      <c r="K98" s="45"/>
      <c r="L98" s="46" t="s">
        <v>26</v>
      </c>
    </row>
    <row r="99" spans="1:12">
      <c r="A99" s="24"/>
      <c r="B99" s="29" t="s">
        <v>75</v>
      </c>
      <c r="C99" s="28"/>
      <c r="D99" s="28"/>
      <c r="E99" s="30"/>
      <c r="F99" s="30"/>
      <c r="G99" s="30"/>
      <c r="H99" s="30">
        <v>1.3</v>
      </c>
      <c r="I99" s="30" t="s">
        <v>14</v>
      </c>
      <c r="J99" s="30">
        <f>L29</f>
        <v>2.5074</v>
      </c>
      <c r="K99" s="47" t="s">
        <v>15</v>
      </c>
      <c r="L99" s="48">
        <f>H99*J99</f>
        <v>3.25962</v>
      </c>
    </row>
    <row r="100" spans="1:12">
      <c r="A100" s="24"/>
      <c r="B100" s="29" t="s">
        <v>76</v>
      </c>
      <c r="C100" s="28"/>
      <c r="D100" s="28"/>
      <c r="E100" s="30"/>
      <c r="F100" s="30"/>
      <c r="G100" s="30"/>
      <c r="H100" s="30">
        <v>1.4</v>
      </c>
      <c r="I100" s="30" t="s">
        <v>14</v>
      </c>
      <c r="J100" s="30">
        <f>L22</f>
        <v>19.872</v>
      </c>
      <c r="K100" s="47" t="s">
        <v>15</v>
      </c>
      <c r="L100" s="48">
        <f t="shared" ref="L100:L102" si="6">H100*J100</f>
        <v>27.8208</v>
      </c>
    </row>
    <row r="101" spans="1:12">
      <c r="A101" s="24"/>
      <c r="B101" s="29" t="s">
        <v>77</v>
      </c>
      <c r="C101" s="28"/>
      <c r="D101" s="28"/>
      <c r="E101" s="30"/>
      <c r="F101" s="30"/>
      <c r="G101" s="30"/>
      <c r="H101" s="30">
        <v>1.3</v>
      </c>
      <c r="I101" s="30" t="s">
        <v>14</v>
      </c>
      <c r="J101" s="30">
        <f>L76*0.004</f>
        <v>0.379776</v>
      </c>
      <c r="K101" s="47" t="s">
        <v>15</v>
      </c>
      <c r="L101" s="48">
        <f t="shared" si="6"/>
        <v>0.4937088</v>
      </c>
    </row>
    <row r="102" spans="1:12">
      <c r="A102" s="24"/>
      <c r="B102" s="29" t="s">
        <v>78</v>
      </c>
      <c r="C102" s="28"/>
      <c r="D102" s="28"/>
      <c r="E102" s="30"/>
      <c r="F102" s="30"/>
      <c r="G102" s="30"/>
      <c r="H102" s="30">
        <v>1.25</v>
      </c>
      <c r="I102" s="30" t="s">
        <v>14</v>
      </c>
      <c r="J102" s="30">
        <f>J81*0.03</f>
        <v>1.9494</v>
      </c>
      <c r="K102" s="47" t="s">
        <v>15</v>
      </c>
      <c r="L102" s="48">
        <f t="shared" si="6"/>
        <v>2.43675</v>
      </c>
    </row>
    <row r="103" customFormat="1" spans="1:12">
      <c r="A103" s="24"/>
      <c r="B103" s="29" t="s">
        <v>79</v>
      </c>
      <c r="C103" s="28"/>
      <c r="D103" s="28"/>
      <c r="E103" s="30"/>
      <c r="F103" s="30"/>
      <c r="G103" s="30"/>
      <c r="H103" s="30">
        <v>1.3</v>
      </c>
      <c r="I103" s="30" t="s">
        <v>14</v>
      </c>
      <c r="J103" s="30">
        <f>L67*0.05</f>
        <v>2.497</v>
      </c>
      <c r="K103" s="47" t="s">
        <v>15</v>
      </c>
      <c r="L103" s="48">
        <f t="shared" ref="L103" si="7">H103*J103</f>
        <v>3.2461</v>
      </c>
    </row>
    <row r="104" customFormat="1" spans="1:12">
      <c r="A104" s="24"/>
      <c r="B104" s="29" t="s">
        <v>80</v>
      </c>
      <c r="C104" s="28"/>
      <c r="D104" s="28"/>
      <c r="E104" s="30"/>
      <c r="F104" s="30"/>
      <c r="G104" s="30"/>
      <c r="H104" s="30">
        <v>1.4</v>
      </c>
      <c r="I104" s="30" t="s">
        <v>14</v>
      </c>
      <c r="J104" s="30">
        <f>L52*0.006</f>
        <v>0.87273</v>
      </c>
      <c r="K104" s="47" t="s">
        <v>15</v>
      </c>
      <c r="L104" s="48">
        <f t="shared" ref="L104:L105" si="8">H104*J104</f>
        <v>1.221822</v>
      </c>
    </row>
    <row r="105" customFormat="1" spans="1:12">
      <c r="A105" s="24"/>
      <c r="B105" s="29" t="s">
        <v>81</v>
      </c>
      <c r="C105" s="28"/>
      <c r="D105" s="28"/>
      <c r="E105" s="30"/>
      <c r="F105" s="30"/>
      <c r="G105" s="30"/>
      <c r="H105" s="30">
        <v>1.75</v>
      </c>
      <c r="I105" s="30" t="s">
        <v>14</v>
      </c>
      <c r="J105" s="30">
        <f>K54*(2+0.75)*0.05*0.1</f>
        <v>2.00000625</v>
      </c>
      <c r="K105" s="47" t="s">
        <v>15</v>
      </c>
      <c r="L105" s="48">
        <f t="shared" si="8"/>
        <v>3.5000109375</v>
      </c>
    </row>
    <row r="106" customFormat="1" spans="1:12">
      <c r="A106" s="24"/>
      <c r="B106" s="29" t="s">
        <v>82</v>
      </c>
      <c r="C106" s="28"/>
      <c r="D106" s="28"/>
      <c r="E106" s="30"/>
      <c r="F106" s="30"/>
      <c r="G106" s="30"/>
      <c r="H106" s="30">
        <v>1.4</v>
      </c>
      <c r="I106" s="30" t="s">
        <v>14</v>
      </c>
      <c r="J106" s="30">
        <f>K204*0.006</f>
        <v>2.38131</v>
      </c>
      <c r="K106" s="47" t="s">
        <v>15</v>
      </c>
      <c r="L106" s="50">
        <f t="shared" ref="L106" si="9">H106*J106</f>
        <v>3.333834</v>
      </c>
    </row>
    <row r="107" spans="1:12">
      <c r="A107" s="24"/>
      <c r="B107" s="29"/>
      <c r="C107" s="26"/>
      <c r="D107" s="26"/>
      <c r="E107" s="26"/>
      <c r="F107" s="30"/>
      <c r="G107" s="30"/>
      <c r="H107" s="26"/>
      <c r="I107" s="30"/>
      <c r="J107" s="26"/>
      <c r="K107" s="47" t="s">
        <v>16</v>
      </c>
      <c r="L107" s="46">
        <f>SUM(L99:L106)</f>
        <v>45.3126457375</v>
      </c>
    </row>
    <row r="108" spans="1:12">
      <c r="A108" s="24"/>
      <c r="B108" s="29"/>
      <c r="C108" s="26"/>
      <c r="D108" s="26"/>
      <c r="E108" s="26"/>
      <c r="F108" s="30"/>
      <c r="G108" s="30"/>
      <c r="H108" s="26"/>
      <c r="I108" s="30"/>
      <c r="J108" s="26"/>
      <c r="K108" s="47"/>
      <c r="L108" s="46"/>
    </row>
    <row r="109" spans="1:12">
      <c r="A109" s="31" t="s">
        <v>83</v>
      </c>
      <c r="B109" s="32" t="s">
        <v>84</v>
      </c>
      <c r="C109" s="33"/>
      <c r="D109" s="33"/>
      <c r="E109" s="33"/>
      <c r="F109" s="33"/>
      <c r="G109" s="34"/>
      <c r="H109" s="17" t="s">
        <v>8</v>
      </c>
      <c r="I109" s="39"/>
      <c r="J109" s="39"/>
      <c r="K109" s="40">
        <f>L113</f>
        <v>45.3126457375</v>
      </c>
      <c r="L109" s="41" t="s">
        <v>24</v>
      </c>
    </row>
    <row r="110" spans="1:12">
      <c r="A110" s="24"/>
      <c r="B110" s="29"/>
      <c r="C110" s="26"/>
      <c r="D110" s="26"/>
      <c r="E110" s="26"/>
      <c r="F110" s="30"/>
      <c r="G110" s="30"/>
      <c r="H110" s="26"/>
      <c r="I110" s="30"/>
      <c r="J110" s="26"/>
      <c r="K110" s="47"/>
      <c r="L110" s="46"/>
    </row>
    <row r="111" spans="1:12">
      <c r="A111" s="24"/>
      <c r="B111" s="25"/>
      <c r="C111" s="28"/>
      <c r="D111" s="28"/>
      <c r="E111" s="30"/>
      <c r="F111" s="28"/>
      <c r="G111" s="30"/>
      <c r="H111" s="28"/>
      <c r="I111" s="30"/>
      <c r="J111" s="44" t="s">
        <v>26</v>
      </c>
      <c r="K111" s="45"/>
      <c r="L111" s="46" t="s">
        <v>26</v>
      </c>
    </row>
    <row r="112" spans="1:12">
      <c r="A112" s="24"/>
      <c r="B112" s="29" t="s">
        <v>85</v>
      </c>
      <c r="C112" s="28"/>
      <c r="D112" s="28"/>
      <c r="E112" s="30"/>
      <c r="F112" s="30"/>
      <c r="G112" s="30"/>
      <c r="H112" s="30"/>
      <c r="I112" s="30"/>
      <c r="J112" s="30">
        <f>L107</f>
        <v>45.3126457375</v>
      </c>
      <c r="K112" s="47" t="s">
        <v>15</v>
      </c>
      <c r="L112" s="48">
        <f>J112</f>
        <v>45.3126457375</v>
      </c>
    </row>
    <row r="113" spans="1:12">
      <c r="A113" s="24"/>
      <c r="B113" s="29"/>
      <c r="C113" s="26"/>
      <c r="D113" s="26"/>
      <c r="E113" s="26"/>
      <c r="F113" s="30"/>
      <c r="G113" s="30"/>
      <c r="H113" s="26"/>
      <c r="I113" s="30"/>
      <c r="J113" s="26"/>
      <c r="K113" s="47" t="s">
        <v>16</v>
      </c>
      <c r="L113" s="46">
        <f>SUM(L112:L112)</f>
        <v>45.3126457375</v>
      </c>
    </row>
    <row r="114" ht="15.75" spans="1:12">
      <c r="A114" s="24"/>
      <c r="B114" s="29"/>
      <c r="C114" s="26"/>
      <c r="D114" s="26"/>
      <c r="E114" s="26"/>
      <c r="F114" s="30"/>
      <c r="G114" s="30"/>
      <c r="H114" s="26"/>
      <c r="I114" s="30"/>
      <c r="J114" s="26"/>
      <c r="K114" s="47"/>
      <c r="L114" s="46"/>
    </row>
    <row r="115" ht="15.75" spans="1:12">
      <c r="A115" s="11" t="s">
        <v>86</v>
      </c>
      <c r="B115" s="12" t="s">
        <v>87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38"/>
    </row>
    <row r="116" spans="1:12">
      <c r="A116" s="31" t="s">
        <v>88</v>
      </c>
      <c r="B116" s="32" t="s">
        <v>89</v>
      </c>
      <c r="C116" s="33"/>
      <c r="D116" s="33"/>
      <c r="E116" s="33"/>
      <c r="F116" s="33"/>
      <c r="G116" s="34"/>
      <c r="H116" s="17" t="s">
        <v>8</v>
      </c>
      <c r="I116" s="39"/>
      <c r="J116" s="39"/>
      <c r="K116" s="40">
        <f>L120</f>
        <v>98.28</v>
      </c>
      <c r="L116" s="41" t="s">
        <v>9</v>
      </c>
    </row>
    <row r="117" spans="1:12">
      <c r="A117" s="24"/>
      <c r="B117" s="29"/>
      <c r="C117" s="26"/>
      <c r="D117" s="26"/>
      <c r="E117" s="26"/>
      <c r="F117" s="30"/>
      <c r="G117" s="30"/>
      <c r="H117" s="26"/>
      <c r="I117" s="30"/>
      <c r="J117" s="26"/>
      <c r="K117" s="47"/>
      <c r="L117" s="46"/>
    </row>
    <row r="118" spans="1:12">
      <c r="A118" s="24"/>
      <c r="B118" s="25"/>
      <c r="C118" s="28"/>
      <c r="D118" s="28"/>
      <c r="E118" s="30"/>
      <c r="F118" s="28" t="s">
        <v>20</v>
      </c>
      <c r="G118" s="30"/>
      <c r="H118" s="28" t="s">
        <v>10</v>
      </c>
      <c r="I118" s="30"/>
      <c r="J118" s="28" t="s">
        <v>30</v>
      </c>
      <c r="K118" s="45"/>
      <c r="L118" s="46" t="s">
        <v>12</v>
      </c>
    </row>
    <row r="119" spans="1:12">
      <c r="A119" s="24"/>
      <c r="B119" s="29" t="s">
        <v>90</v>
      </c>
      <c r="C119" s="28"/>
      <c r="D119" s="28"/>
      <c r="E119" s="30"/>
      <c r="F119" s="30">
        <v>2</v>
      </c>
      <c r="G119" s="30" t="s">
        <v>14</v>
      </c>
      <c r="H119" s="30">
        <v>54.6</v>
      </c>
      <c r="I119" s="30" t="s">
        <v>14</v>
      </c>
      <c r="J119" s="30">
        <v>0.9</v>
      </c>
      <c r="K119" s="47" t="s">
        <v>15</v>
      </c>
      <c r="L119" s="48">
        <f>F119*H119*J119</f>
        <v>98.28</v>
      </c>
    </row>
    <row r="120" spans="1:12">
      <c r="A120" s="24"/>
      <c r="B120" s="29"/>
      <c r="C120" s="26"/>
      <c r="D120" s="26"/>
      <c r="E120" s="26"/>
      <c r="F120" s="30"/>
      <c r="G120" s="30"/>
      <c r="H120" s="26"/>
      <c r="I120" s="30"/>
      <c r="J120" s="26"/>
      <c r="K120" s="47" t="s">
        <v>16</v>
      </c>
      <c r="L120" s="46">
        <f>SUM(L119:L119)</f>
        <v>98.28</v>
      </c>
    </row>
    <row r="121" customFormat="1" spans="1:12">
      <c r="A121" s="24"/>
      <c r="B121" s="29"/>
      <c r="C121" s="26"/>
      <c r="D121" s="26"/>
      <c r="E121" s="26"/>
      <c r="F121" s="30"/>
      <c r="G121" s="30"/>
      <c r="H121" s="26"/>
      <c r="I121" s="30"/>
      <c r="J121" s="26"/>
      <c r="K121" s="47"/>
      <c r="L121" s="46"/>
    </row>
    <row r="122" spans="1:12">
      <c r="A122" s="31" t="s">
        <v>91</v>
      </c>
      <c r="B122" s="32" t="s">
        <v>92</v>
      </c>
      <c r="C122" s="33"/>
      <c r="D122" s="33"/>
      <c r="E122" s="33"/>
      <c r="F122" s="33"/>
      <c r="G122" s="34"/>
      <c r="H122" s="17" t="s">
        <v>8</v>
      </c>
      <c r="I122" s="39"/>
      <c r="J122" s="39"/>
      <c r="K122" s="40">
        <f>L126</f>
        <v>180</v>
      </c>
      <c r="L122" s="41" t="s">
        <v>19</v>
      </c>
    </row>
    <row r="123" spans="1:12">
      <c r="A123" s="24"/>
      <c r="B123" s="29"/>
      <c r="C123" s="26"/>
      <c r="D123" s="26"/>
      <c r="E123" s="26"/>
      <c r="F123" s="30"/>
      <c r="G123" s="30"/>
      <c r="H123" s="26"/>
      <c r="I123" s="30"/>
      <c r="J123" s="26"/>
      <c r="K123" s="47"/>
      <c r="L123" s="46"/>
    </row>
    <row r="124" spans="1:12">
      <c r="A124" s="24"/>
      <c r="B124" s="25"/>
      <c r="C124" s="28"/>
      <c r="D124" s="28"/>
      <c r="E124" s="30"/>
      <c r="G124" s="30"/>
      <c r="H124" s="28"/>
      <c r="I124" s="30"/>
      <c r="J124" s="28" t="s">
        <v>20</v>
      </c>
      <c r="K124" s="45"/>
      <c r="L124" s="46" t="s">
        <v>21</v>
      </c>
    </row>
    <row r="125" spans="1:12">
      <c r="A125" s="24"/>
      <c r="B125" s="29" t="s">
        <v>93</v>
      </c>
      <c r="C125" s="28"/>
      <c r="D125" s="28"/>
      <c r="E125" s="30"/>
      <c r="G125" s="30"/>
      <c r="H125" s="30"/>
      <c r="I125" s="30"/>
      <c r="J125" s="30">
        <f>4*(ROUND((L120/J119)/2.5,0)+1)</f>
        <v>180</v>
      </c>
      <c r="K125" s="47" t="s">
        <v>15</v>
      </c>
      <c r="L125" s="48">
        <f>J125</f>
        <v>180</v>
      </c>
    </row>
    <row r="126" spans="1:12">
      <c r="A126" s="24"/>
      <c r="B126" s="29"/>
      <c r="C126" s="26"/>
      <c r="D126" s="26"/>
      <c r="E126" s="26"/>
      <c r="F126" s="30"/>
      <c r="G126" s="30"/>
      <c r="H126" s="26"/>
      <c r="I126" s="30"/>
      <c r="J126" s="26"/>
      <c r="K126" s="47" t="s">
        <v>16</v>
      </c>
      <c r="L126" s="46">
        <f>SUM(L125)</f>
        <v>180</v>
      </c>
    </row>
    <row r="127" spans="1:12">
      <c r="A127" s="24"/>
      <c r="B127" s="29"/>
      <c r="C127" s="26"/>
      <c r="D127" s="26"/>
      <c r="E127" s="26"/>
      <c r="F127" s="30"/>
      <c r="G127" s="30"/>
      <c r="H127" s="26"/>
      <c r="I127" s="30"/>
      <c r="J127" s="26"/>
      <c r="K127" s="47"/>
      <c r="L127" s="46"/>
    </row>
    <row r="128" spans="1:12">
      <c r="A128" s="31" t="s">
        <v>94</v>
      </c>
      <c r="B128" s="32" t="s">
        <v>95</v>
      </c>
      <c r="C128" s="33"/>
      <c r="D128" s="33"/>
      <c r="E128" s="33"/>
      <c r="F128" s="33"/>
      <c r="G128" s="34"/>
      <c r="H128" s="17" t="s">
        <v>8</v>
      </c>
      <c r="I128" s="39"/>
      <c r="J128" s="39"/>
      <c r="K128" s="40">
        <f>L133</f>
        <v>34.28964</v>
      </c>
      <c r="L128" s="41" t="s">
        <v>96</v>
      </c>
    </row>
    <row r="129" spans="1:12">
      <c r="A129" s="24"/>
      <c r="B129" s="29"/>
      <c r="C129" s="26"/>
      <c r="D129" s="26"/>
      <c r="E129" s="26"/>
      <c r="F129" s="30"/>
      <c r="G129" s="30"/>
      <c r="H129" s="26"/>
      <c r="I129" s="30"/>
      <c r="J129" s="26"/>
      <c r="K129" s="47"/>
      <c r="L129" s="46"/>
    </row>
    <row r="130" spans="1:12">
      <c r="A130" s="24"/>
      <c r="B130" s="25"/>
      <c r="C130" s="28"/>
      <c r="D130" s="28"/>
      <c r="E130" s="30"/>
      <c r="F130" s="28" t="s">
        <v>20</v>
      </c>
      <c r="G130" s="30"/>
      <c r="H130" s="28" t="s">
        <v>10</v>
      </c>
      <c r="I130" s="30"/>
      <c r="J130" s="28" t="s">
        <v>97</v>
      </c>
      <c r="K130" s="45"/>
      <c r="L130" s="46" t="s">
        <v>98</v>
      </c>
    </row>
    <row r="131" spans="1:12">
      <c r="A131" s="24"/>
      <c r="B131" s="29" t="s">
        <v>32</v>
      </c>
      <c r="C131" s="28"/>
      <c r="D131" s="28"/>
      <c r="E131" s="30"/>
      <c r="F131" s="30">
        <f>J125/4</f>
        <v>45</v>
      </c>
      <c r="G131" s="30" t="s">
        <v>14</v>
      </c>
      <c r="H131" s="30">
        <f>2*(0.09+0.2)</f>
        <v>0.58</v>
      </c>
      <c r="I131" s="30" t="s">
        <v>14</v>
      </c>
      <c r="J131" s="51">
        <v>0.154</v>
      </c>
      <c r="K131" s="47" t="s">
        <v>15</v>
      </c>
      <c r="L131" s="48">
        <f>F131*H131*J131</f>
        <v>4.0194</v>
      </c>
    </row>
    <row r="132" spans="1:12">
      <c r="A132" s="24"/>
      <c r="B132" s="29" t="s">
        <v>31</v>
      </c>
      <c r="C132" s="28"/>
      <c r="D132" s="28"/>
      <c r="E132" s="30"/>
      <c r="F132" s="30">
        <f>ROUND((L120/J119)/0.2,0)</f>
        <v>546</v>
      </c>
      <c r="G132" s="30" t="s">
        <v>14</v>
      </c>
      <c r="H132" s="30">
        <f>2*(0.09+0.09)</f>
        <v>0.36</v>
      </c>
      <c r="I132" s="30" t="s">
        <v>14</v>
      </c>
      <c r="J132" s="51">
        <v>0.154</v>
      </c>
      <c r="K132" s="47" t="s">
        <v>15</v>
      </c>
      <c r="L132" s="48">
        <f t="shared" ref="L132" si="10">F132*H132*J132</f>
        <v>30.27024</v>
      </c>
    </row>
    <row r="133" spans="1:12">
      <c r="A133" s="24"/>
      <c r="B133" s="29"/>
      <c r="C133" s="26"/>
      <c r="D133" s="26"/>
      <c r="E133" s="26"/>
      <c r="F133" s="30"/>
      <c r="G133" s="30"/>
      <c r="H133" s="26"/>
      <c r="I133" s="30"/>
      <c r="J133" s="26"/>
      <c r="K133" s="47" t="s">
        <v>16</v>
      </c>
      <c r="L133" s="46">
        <f>SUM(L131:L132)</f>
        <v>34.28964</v>
      </c>
    </row>
    <row r="134" spans="1:12">
      <c r="A134" s="24"/>
      <c r="B134" s="29"/>
      <c r="C134" s="26"/>
      <c r="D134" s="26"/>
      <c r="E134" s="26"/>
      <c r="F134" s="30"/>
      <c r="G134" s="30"/>
      <c r="H134" s="26"/>
      <c r="I134" s="30"/>
      <c r="J134" s="26"/>
      <c r="K134" s="47"/>
      <c r="L134" s="46"/>
    </row>
    <row r="135" spans="1:12">
      <c r="A135" s="31" t="s">
        <v>99</v>
      </c>
      <c r="B135" s="32" t="s">
        <v>100</v>
      </c>
      <c r="C135" s="33"/>
      <c r="D135" s="33"/>
      <c r="E135" s="33"/>
      <c r="F135" s="33"/>
      <c r="G135" s="34"/>
      <c r="H135" s="17" t="s">
        <v>8</v>
      </c>
      <c r="I135" s="39"/>
      <c r="J135" s="39"/>
      <c r="K135" s="40">
        <f>L140</f>
        <v>397.2246</v>
      </c>
      <c r="L135" s="41" t="s">
        <v>96</v>
      </c>
    </row>
    <row r="136" spans="1:12">
      <c r="A136" s="24"/>
      <c r="B136" s="29"/>
      <c r="C136" s="26"/>
      <c r="D136" s="26"/>
      <c r="E136" s="26"/>
      <c r="F136" s="30"/>
      <c r="G136" s="30"/>
      <c r="H136" s="26"/>
      <c r="I136" s="30"/>
      <c r="J136" s="26"/>
      <c r="K136" s="47"/>
      <c r="L136" s="46"/>
    </row>
    <row r="137" spans="1:12">
      <c r="A137" s="24"/>
      <c r="B137" s="25"/>
      <c r="C137" s="28"/>
      <c r="D137" s="28"/>
      <c r="E137" s="30"/>
      <c r="F137" s="28" t="s">
        <v>20</v>
      </c>
      <c r="G137" s="30"/>
      <c r="H137" s="28" t="s">
        <v>10</v>
      </c>
      <c r="I137" s="30"/>
      <c r="J137" s="28" t="s">
        <v>97</v>
      </c>
      <c r="K137" s="45"/>
      <c r="L137" s="46" t="s">
        <v>98</v>
      </c>
    </row>
    <row r="138" spans="1:12">
      <c r="A138" s="24"/>
      <c r="B138" s="29" t="s">
        <v>32</v>
      </c>
      <c r="C138" s="28"/>
      <c r="D138" s="28"/>
      <c r="E138" s="30"/>
      <c r="F138" s="30">
        <f>ROUND(F119*H119/2.5,0)+1</f>
        <v>45</v>
      </c>
      <c r="G138" s="30" t="s">
        <v>14</v>
      </c>
      <c r="H138" s="30">
        <f>4*1.15</f>
        <v>4.6</v>
      </c>
      <c r="I138" s="30" t="s">
        <v>14</v>
      </c>
      <c r="J138" s="51">
        <v>0.617</v>
      </c>
      <c r="K138" s="47" t="s">
        <v>15</v>
      </c>
      <c r="L138" s="48">
        <f>F138*H138*J138</f>
        <v>127.719</v>
      </c>
    </row>
    <row r="139" spans="1:12">
      <c r="A139" s="24"/>
      <c r="B139" s="29" t="s">
        <v>31</v>
      </c>
      <c r="C139" s="28"/>
      <c r="D139" s="28"/>
      <c r="E139" s="30"/>
      <c r="F139" s="30">
        <v>1</v>
      </c>
      <c r="G139" s="30" t="s">
        <v>14</v>
      </c>
      <c r="H139" s="30">
        <f>4*F119*H119</f>
        <v>436.8</v>
      </c>
      <c r="I139" s="30" t="s">
        <v>14</v>
      </c>
      <c r="J139" s="51">
        <v>0.617</v>
      </c>
      <c r="K139" s="47" t="s">
        <v>15</v>
      </c>
      <c r="L139" s="48">
        <f t="shared" ref="L139" si="11">F139*H139*J139</f>
        <v>269.5056</v>
      </c>
    </row>
    <row r="140" spans="1:12">
      <c r="A140" s="24"/>
      <c r="B140" s="29"/>
      <c r="C140" s="26"/>
      <c r="D140" s="26"/>
      <c r="E140" s="26"/>
      <c r="F140" s="30"/>
      <c r="G140" s="30"/>
      <c r="H140" s="26"/>
      <c r="I140" s="30"/>
      <c r="J140" s="26"/>
      <c r="K140" s="47" t="s">
        <v>16</v>
      </c>
      <c r="L140" s="46">
        <f>SUM(L138:L139)</f>
        <v>397.2246</v>
      </c>
    </row>
    <row r="141" spans="1:12">
      <c r="A141" s="24"/>
      <c r="B141" s="29"/>
      <c r="C141" s="26"/>
      <c r="D141" s="26"/>
      <c r="E141" s="26"/>
      <c r="F141" s="30"/>
      <c r="G141" s="30"/>
      <c r="H141" s="26"/>
      <c r="I141" s="30"/>
      <c r="J141" s="26"/>
      <c r="K141" s="47"/>
      <c r="L141" s="46"/>
    </row>
    <row r="142" spans="1:12">
      <c r="A142" s="31" t="s">
        <v>101</v>
      </c>
      <c r="B142" s="32" t="s">
        <v>102</v>
      </c>
      <c r="C142" s="33"/>
      <c r="D142" s="33"/>
      <c r="E142" s="33"/>
      <c r="F142" s="33"/>
      <c r="G142" s="34"/>
      <c r="H142" s="17" t="s">
        <v>8</v>
      </c>
      <c r="I142" s="39"/>
      <c r="J142" s="39"/>
      <c r="K142" s="40">
        <f>L146</f>
        <v>1.69646003293849</v>
      </c>
      <c r="L142" s="41" t="s">
        <v>96</v>
      </c>
    </row>
    <row r="143" spans="1:12">
      <c r="A143" s="24"/>
      <c r="B143" s="29"/>
      <c r="C143" s="26"/>
      <c r="D143" s="26"/>
      <c r="E143" s="26"/>
      <c r="F143" s="30"/>
      <c r="G143" s="30"/>
      <c r="H143" s="26"/>
      <c r="I143" s="30"/>
      <c r="J143" s="26"/>
      <c r="K143" s="47"/>
      <c r="L143" s="46"/>
    </row>
    <row r="144" spans="1:12">
      <c r="A144" s="24"/>
      <c r="B144" s="25"/>
      <c r="C144" s="28"/>
      <c r="D144" s="28"/>
      <c r="E144" s="30"/>
      <c r="F144" s="28" t="s">
        <v>20</v>
      </c>
      <c r="G144" s="30"/>
      <c r="H144" s="28" t="s">
        <v>10</v>
      </c>
      <c r="I144" s="30"/>
      <c r="J144" s="28" t="s">
        <v>103</v>
      </c>
      <c r="K144" s="45"/>
      <c r="L144" s="46" t="s">
        <v>98</v>
      </c>
    </row>
    <row r="145" spans="1:12">
      <c r="A145" s="24"/>
      <c r="B145" s="29" t="s">
        <v>104</v>
      </c>
      <c r="C145" s="28"/>
      <c r="D145" s="28"/>
      <c r="E145" s="30"/>
      <c r="F145" s="30">
        <f>F138*4</f>
        <v>180</v>
      </c>
      <c r="G145" s="30" t="s">
        <v>14</v>
      </c>
      <c r="H145" s="30">
        <v>0.1</v>
      </c>
      <c r="I145" s="30" t="s">
        <v>14</v>
      </c>
      <c r="J145" s="30">
        <v>1.5</v>
      </c>
      <c r="K145" s="47" t="s">
        <v>15</v>
      </c>
      <c r="L145" s="48">
        <f>(F145*H145*2*PI()*10/1000)*J145</f>
        <v>1.69646003293849</v>
      </c>
    </row>
    <row r="146" spans="1:12">
      <c r="A146" s="24"/>
      <c r="B146" s="29"/>
      <c r="C146" s="26"/>
      <c r="D146" s="26"/>
      <c r="E146" s="26"/>
      <c r="F146" s="30"/>
      <c r="G146" s="30"/>
      <c r="H146" s="26"/>
      <c r="I146" s="30"/>
      <c r="J146" s="26"/>
      <c r="K146" s="47" t="s">
        <v>16</v>
      </c>
      <c r="L146" s="46">
        <f>SUM(L145:L145)</f>
        <v>1.69646003293849</v>
      </c>
    </row>
    <row r="147" spans="1:12">
      <c r="A147" s="24"/>
      <c r="B147" s="29"/>
      <c r="C147" s="26"/>
      <c r="D147" s="26"/>
      <c r="E147" s="26"/>
      <c r="F147" s="30"/>
      <c r="G147" s="30"/>
      <c r="H147" s="26"/>
      <c r="I147" s="30"/>
      <c r="J147" s="26"/>
      <c r="K147" s="47"/>
      <c r="L147" s="46"/>
    </row>
    <row r="148" spans="1:12">
      <c r="A148" s="31" t="s">
        <v>105</v>
      </c>
      <c r="B148" s="32" t="s">
        <v>106</v>
      </c>
      <c r="C148" s="33"/>
      <c r="D148" s="33"/>
      <c r="E148" s="33"/>
      <c r="F148" s="33"/>
      <c r="G148" s="34"/>
      <c r="H148" s="17" t="s">
        <v>8</v>
      </c>
      <c r="I148" s="39"/>
      <c r="J148" s="39"/>
      <c r="K148" s="40">
        <f>L153</f>
        <v>39.84</v>
      </c>
      <c r="L148" s="41" t="s">
        <v>9</v>
      </c>
    </row>
    <row r="149" spans="1:12">
      <c r="A149" s="24"/>
      <c r="B149" s="29"/>
      <c r="C149" s="26"/>
      <c r="D149" s="26"/>
      <c r="E149" s="26"/>
      <c r="F149" s="30"/>
      <c r="G149" s="30"/>
      <c r="H149" s="26"/>
      <c r="I149" s="30"/>
      <c r="J149" s="26"/>
      <c r="K149" s="47"/>
      <c r="L149" s="46"/>
    </row>
    <row r="150" spans="1:12">
      <c r="A150" s="24"/>
      <c r="B150" s="25"/>
      <c r="C150" s="28"/>
      <c r="D150" s="28"/>
      <c r="E150" s="30"/>
      <c r="F150" s="28" t="s">
        <v>20</v>
      </c>
      <c r="G150" s="30"/>
      <c r="H150" s="28" t="s">
        <v>10</v>
      </c>
      <c r="I150" s="30"/>
      <c r="J150" s="28" t="s">
        <v>11</v>
      </c>
      <c r="K150" s="45"/>
      <c r="L150" s="46" t="s">
        <v>12</v>
      </c>
    </row>
    <row r="151" spans="1:12">
      <c r="A151" s="24"/>
      <c r="B151" s="29" t="s">
        <v>32</v>
      </c>
      <c r="C151" s="28"/>
      <c r="D151" s="28"/>
      <c r="E151" s="30"/>
      <c r="F151" s="30">
        <f>2*F131</f>
        <v>90</v>
      </c>
      <c r="G151" s="30" t="s">
        <v>14</v>
      </c>
      <c r="H151" s="30">
        <v>1</v>
      </c>
      <c r="I151" s="30" t="s">
        <v>14</v>
      </c>
      <c r="J151" s="30">
        <v>0.2</v>
      </c>
      <c r="K151" s="47" t="s">
        <v>15</v>
      </c>
      <c r="L151" s="48">
        <f>F151*H151*J151</f>
        <v>18</v>
      </c>
    </row>
    <row r="152" customFormat="1" spans="1:12">
      <c r="A152" s="24"/>
      <c r="B152" s="29" t="s">
        <v>31</v>
      </c>
      <c r="C152" s="28"/>
      <c r="D152" s="28"/>
      <c r="E152" s="30"/>
      <c r="F152" s="30">
        <v>2</v>
      </c>
      <c r="G152" s="30" t="s">
        <v>14</v>
      </c>
      <c r="H152" s="30">
        <f>F119*H119</f>
        <v>109.2</v>
      </c>
      <c r="I152" s="30" t="s">
        <v>14</v>
      </c>
      <c r="J152" s="30">
        <v>0.1</v>
      </c>
      <c r="K152" s="47" t="s">
        <v>15</v>
      </c>
      <c r="L152" s="48">
        <f t="shared" ref="L152" si="12">F152*H152*J152</f>
        <v>21.84</v>
      </c>
    </row>
    <row r="153" spans="1:12">
      <c r="A153" s="24"/>
      <c r="B153" s="29"/>
      <c r="C153" s="26"/>
      <c r="D153" s="26"/>
      <c r="E153" s="26"/>
      <c r="F153" s="30"/>
      <c r="G153" s="30"/>
      <c r="H153" s="26"/>
      <c r="I153" s="30"/>
      <c r="J153" s="26"/>
      <c r="K153" s="47" t="s">
        <v>16</v>
      </c>
      <c r="L153" s="46">
        <f>SUM(L151:L152)</f>
        <v>39.84</v>
      </c>
    </row>
    <row r="154" spans="1:12">
      <c r="A154" s="24"/>
      <c r="B154" s="29"/>
      <c r="C154" s="26"/>
      <c r="D154" s="26"/>
      <c r="E154" s="26"/>
      <c r="F154" s="30"/>
      <c r="G154" s="30"/>
      <c r="H154" s="26"/>
      <c r="I154" s="30"/>
      <c r="J154" s="26"/>
      <c r="K154" s="47"/>
      <c r="L154" s="46"/>
    </row>
    <row r="155" spans="1:12">
      <c r="A155" s="31" t="s">
        <v>107</v>
      </c>
      <c r="B155" s="32" t="s">
        <v>108</v>
      </c>
      <c r="C155" s="33"/>
      <c r="D155" s="33"/>
      <c r="E155" s="33"/>
      <c r="F155" s="33"/>
      <c r="G155" s="34"/>
      <c r="H155" s="17" t="s">
        <v>8</v>
      </c>
      <c r="I155" s="39"/>
      <c r="J155" s="39"/>
      <c r="K155" s="40">
        <f>L160</f>
        <v>1.7928</v>
      </c>
      <c r="L155" s="41" t="s">
        <v>9</v>
      </c>
    </row>
    <row r="156" spans="1:12">
      <c r="A156" s="24"/>
      <c r="B156" s="29"/>
      <c r="C156" s="26"/>
      <c r="D156" s="26"/>
      <c r="E156" s="26"/>
      <c r="F156" s="30"/>
      <c r="G156" s="30"/>
      <c r="H156" s="26"/>
      <c r="I156" s="30"/>
      <c r="J156" s="26"/>
      <c r="K156" s="47"/>
      <c r="L156" s="46"/>
    </row>
    <row r="157" spans="1:12">
      <c r="A157" s="24"/>
      <c r="B157" s="25"/>
      <c r="C157" s="28"/>
      <c r="D157" s="28" t="s">
        <v>20</v>
      </c>
      <c r="E157" s="30"/>
      <c r="F157" s="28" t="s">
        <v>10</v>
      </c>
      <c r="G157" s="30"/>
      <c r="H157" s="28" t="s">
        <v>30</v>
      </c>
      <c r="I157" s="30"/>
      <c r="J157" s="28" t="s">
        <v>11</v>
      </c>
      <c r="K157" s="45"/>
      <c r="L157" s="46" t="s">
        <v>12</v>
      </c>
    </row>
    <row r="158" spans="1:12">
      <c r="A158" s="24"/>
      <c r="B158" s="29" t="s">
        <v>32</v>
      </c>
      <c r="C158" s="28"/>
      <c r="D158" s="30">
        <v>45</v>
      </c>
      <c r="E158" s="30" t="s">
        <v>14</v>
      </c>
      <c r="F158" s="30">
        <v>1</v>
      </c>
      <c r="G158" s="30" t="s">
        <v>14</v>
      </c>
      <c r="H158" s="30">
        <v>0.09</v>
      </c>
      <c r="I158" s="30" t="s">
        <v>14</v>
      </c>
      <c r="J158" s="30">
        <v>0.2</v>
      </c>
      <c r="K158" s="47" t="s">
        <v>15</v>
      </c>
      <c r="L158" s="48">
        <f>D158*F158*H158*J158</f>
        <v>0.81</v>
      </c>
    </row>
    <row r="159" spans="1:12">
      <c r="A159" s="24"/>
      <c r="B159" s="29" t="s">
        <v>31</v>
      </c>
      <c r="C159" s="28"/>
      <c r="D159" s="30">
        <v>1</v>
      </c>
      <c r="E159" s="30" t="s">
        <v>14</v>
      </c>
      <c r="F159" s="30">
        <v>109.2</v>
      </c>
      <c r="G159" s="30" t="s">
        <v>14</v>
      </c>
      <c r="H159" s="30">
        <v>0.09</v>
      </c>
      <c r="I159" s="30" t="s">
        <v>14</v>
      </c>
      <c r="J159" s="30">
        <v>0.1</v>
      </c>
      <c r="K159" s="47" t="s">
        <v>15</v>
      </c>
      <c r="L159" s="48">
        <f>D159*F159*H159*J159</f>
        <v>0.9828</v>
      </c>
    </row>
    <row r="160" spans="1:12">
      <c r="A160" s="24"/>
      <c r="B160" s="29"/>
      <c r="C160" s="26"/>
      <c r="D160" s="26"/>
      <c r="E160" s="26"/>
      <c r="F160" s="30"/>
      <c r="G160" s="30"/>
      <c r="H160" s="26"/>
      <c r="I160" s="30"/>
      <c r="J160" s="26"/>
      <c r="K160" s="47" t="s">
        <v>16</v>
      </c>
      <c r="L160" s="46">
        <f>SUM(L158:L159)</f>
        <v>1.7928</v>
      </c>
    </row>
    <row r="161" ht="15.75" spans="1:12">
      <c r="A161" s="24"/>
      <c r="B161" s="29"/>
      <c r="C161" s="26"/>
      <c r="D161" s="26"/>
      <c r="E161" s="26"/>
      <c r="F161" s="30"/>
      <c r="G161" s="30"/>
      <c r="H161" s="26"/>
      <c r="I161" s="30"/>
      <c r="J161" s="26"/>
      <c r="K161" s="47"/>
      <c r="L161" s="46"/>
    </row>
    <row r="162" ht="15.75" spans="1:12">
      <c r="A162" s="11" t="s">
        <v>109</v>
      </c>
      <c r="B162" s="12" t="s">
        <v>110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38"/>
    </row>
    <row r="163" spans="1:12">
      <c r="A163" s="31" t="s">
        <v>111</v>
      </c>
      <c r="B163" s="32" t="s">
        <v>77</v>
      </c>
      <c r="C163" s="33"/>
      <c r="D163" s="33"/>
      <c r="E163" s="33"/>
      <c r="F163" s="33"/>
      <c r="G163" s="34"/>
      <c r="H163" s="17" t="s">
        <v>8</v>
      </c>
      <c r="I163" s="39"/>
      <c r="J163" s="39"/>
      <c r="K163" s="40">
        <f>L169</f>
        <v>202.53</v>
      </c>
      <c r="L163" s="41" t="s">
        <v>9</v>
      </c>
    </row>
    <row r="164" spans="1:12">
      <c r="A164" s="24"/>
      <c r="B164" s="29"/>
      <c r="C164" s="26"/>
      <c r="D164" s="26"/>
      <c r="E164" s="26"/>
      <c r="F164" s="30"/>
      <c r="G164" s="30"/>
      <c r="H164" s="26"/>
      <c r="I164" s="30"/>
      <c r="J164" s="26"/>
      <c r="K164" s="47"/>
      <c r="L164" s="46"/>
    </row>
    <row r="165" spans="1:12">
      <c r="A165" s="24"/>
      <c r="B165" s="25"/>
      <c r="C165" s="28"/>
      <c r="D165" s="28"/>
      <c r="E165" s="30"/>
      <c r="F165" s="28" t="s">
        <v>20</v>
      </c>
      <c r="G165" s="30"/>
      <c r="H165" s="28" t="s">
        <v>10</v>
      </c>
      <c r="I165" s="30"/>
      <c r="J165" s="28" t="s">
        <v>30</v>
      </c>
      <c r="K165" s="45"/>
      <c r="L165" s="46" t="s">
        <v>12</v>
      </c>
    </row>
    <row r="166" spans="1:12">
      <c r="A166" s="24"/>
      <c r="B166" s="29" t="s">
        <v>112</v>
      </c>
      <c r="C166" s="28"/>
      <c r="D166" s="28"/>
      <c r="E166" s="30"/>
      <c r="F166" s="30">
        <v>1</v>
      </c>
      <c r="G166" s="30" t="s">
        <v>14</v>
      </c>
      <c r="H166" s="30">
        <f>55.7+42.1</f>
        <v>97.8</v>
      </c>
      <c r="I166" s="30" t="s">
        <v>14</v>
      </c>
      <c r="J166" s="30">
        <v>1.7</v>
      </c>
      <c r="K166" s="47" t="s">
        <v>15</v>
      </c>
      <c r="L166" s="48">
        <f>F166*H166*J166</f>
        <v>166.26</v>
      </c>
    </row>
    <row r="167" customFormat="1" spans="1:12">
      <c r="A167" s="24"/>
      <c r="B167" s="29" t="s">
        <v>113</v>
      </c>
      <c r="C167" s="28"/>
      <c r="D167" s="28"/>
      <c r="E167" s="30"/>
      <c r="F167" s="30">
        <v>1</v>
      </c>
      <c r="G167" s="30" t="s">
        <v>14</v>
      </c>
      <c r="H167" s="30">
        <f>26.7</f>
        <v>26.7</v>
      </c>
      <c r="I167" s="30" t="s">
        <v>14</v>
      </c>
      <c r="J167" s="30">
        <v>0.9</v>
      </c>
      <c r="K167" s="47" t="s">
        <v>15</v>
      </c>
      <c r="L167" s="48">
        <f>F167*H167*J167</f>
        <v>24.03</v>
      </c>
    </row>
    <row r="168" customFormat="1" spans="1:12">
      <c r="A168" s="24"/>
      <c r="B168" s="29" t="s">
        <v>114</v>
      </c>
      <c r="C168" s="28"/>
      <c r="D168" s="28"/>
      <c r="E168" s="30"/>
      <c r="F168" s="30">
        <v>4</v>
      </c>
      <c r="G168" s="30" t="s">
        <v>14</v>
      </c>
      <c r="H168" s="30">
        <v>3.4</v>
      </c>
      <c r="I168" s="30" t="s">
        <v>14</v>
      </c>
      <c r="J168" s="30">
        <v>0.9</v>
      </c>
      <c r="K168" s="47" t="s">
        <v>15</v>
      </c>
      <c r="L168" s="48">
        <f>F168*H168*J168</f>
        <v>12.24</v>
      </c>
    </row>
    <row r="169" spans="1:12">
      <c r="A169" s="24"/>
      <c r="B169" s="29"/>
      <c r="C169" s="26"/>
      <c r="D169" s="26"/>
      <c r="E169" s="26"/>
      <c r="F169" s="30"/>
      <c r="G169" s="30"/>
      <c r="H169" s="26"/>
      <c r="I169" s="30"/>
      <c r="J169" s="26"/>
      <c r="K169" s="47" t="s">
        <v>16</v>
      </c>
      <c r="L169" s="46">
        <f>SUM(L166:L168)</f>
        <v>202.53</v>
      </c>
    </row>
    <row r="170" spans="1:12">
      <c r="A170" s="24"/>
      <c r="B170" s="29"/>
      <c r="C170" s="26"/>
      <c r="D170" s="26"/>
      <c r="E170" s="26"/>
      <c r="F170" s="30"/>
      <c r="G170" s="30"/>
      <c r="H170" s="26"/>
      <c r="I170" s="30"/>
      <c r="J170" s="26"/>
      <c r="K170" s="47"/>
      <c r="L170" s="46"/>
    </row>
    <row r="171" spans="1:12">
      <c r="A171" s="31" t="s">
        <v>115</v>
      </c>
      <c r="B171" s="32" t="s">
        <v>116</v>
      </c>
      <c r="C171" s="33"/>
      <c r="D171" s="33"/>
      <c r="E171" s="33"/>
      <c r="F171" s="33"/>
      <c r="G171" s="34"/>
      <c r="H171" s="17" t="s">
        <v>8</v>
      </c>
      <c r="I171" s="39"/>
      <c r="J171" s="39"/>
      <c r="K171" s="40">
        <f>L177</f>
        <v>160.05</v>
      </c>
      <c r="L171" s="41" t="s">
        <v>24</v>
      </c>
    </row>
    <row r="172" spans="1:12">
      <c r="A172" s="24"/>
      <c r="B172" s="29"/>
      <c r="C172" s="26"/>
      <c r="D172" s="26"/>
      <c r="E172" s="26"/>
      <c r="F172" s="30"/>
      <c r="G172" s="30"/>
      <c r="H172" s="26"/>
      <c r="I172" s="30"/>
      <c r="J172" s="26"/>
      <c r="K172" s="47"/>
      <c r="L172" s="46"/>
    </row>
    <row r="173" spans="1:12">
      <c r="A173" s="24"/>
      <c r="B173" s="25"/>
      <c r="C173" s="28"/>
      <c r="D173" s="28"/>
      <c r="E173" s="30"/>
      <c r="F173" s="28" t="s">
        <v>20</v>
      </c>
      <c r="G173" s="30"/>
      <c r="H173" s="28" t="s">
        <v>10</v>
      </c>
      <c r="I173" s="30"/>
      <c r="J173" s="28" t="s">
        <v>30</v>
      </c>
      <c r="K173" s="45"/>
      <c r="L173" s="46" t="s">
        <v>12</v>
      </c>
    </row>
    <row r="174" spans="1:12">
      <c r="A174" s="24"/>
      <c r="B174" s="29" t="s">
        <v>112</v>
      </c>
      <c r="C174" s="28"/>
      <c r="D174" s="28"/>
      <c r="E174" s="30"/>
      <c r="F174" s="30">
        <v>1</v>
      </c>
      <c r="G174" s="30" t="s">
        <v>14</v>
      </c>
      <c r="H174" s="30">
        <f>55.7+42.1</f>
        <v>97.8</v>
      </c>
      <c r="I174" s="30" t="s">
        <v>14</v>
      </c>
      <c r="J174" s="30">
        <v>1.5</v>
      </c>
      <c r="K174" s="47" t="s">
        <v>15</v>
      </c>
      <c r="L174" s="48">
        <f>F174*H174*J174</f>
        <v>146.7</v>
      </c>
    </row>
    <row r="175" spans="1:12">
      <c r="A175" s="24"/>
      <c r="B175" s="29" t="s">
        <v>113</v>
      </c>
      <c r="C175" s="28"/>
      <c r="D175" s="28"/>
      <c r="E175" s="30"/>
      <c r="F175" s="30">
        <v>1</v>
      </c>
      <c r="G175" s="30" t="s">
        <v>14</v>
      </c>
      <c r="H175" s="30">
        <f>26.7</f>
        <v>26.7</v>
      </c>
      <c r="I175" s="30" t="s">
        <v>14</v>
      </c>
      <c r="J175" s="30">
        <v>0.5</v>
      </c>
      <c r="K175" s="47" t="s">
        <v>15</v>
      </c>
      <c r="L175" s="48">
        <f>F175*H175*J175</f>
        <v>13.35</v>
      </c>
    </row>
    <row r="176" customFormat="1" spans="1:12">
      <c r="A176" s="24"/>
      <c r="B176" s="29" t="s">
        <v>114</v>
      </c>
      <c r="C176" s="28"/>
      <c r="D176" s="28"/>
      <c r="E176" s="30"/>
      <c r="F176" s="30">
        <v>4</v>
      </c>
      <c r="G176" s="30" t="s">
        <v>14</v>
      </c>
      <c r="H176" s="30">
        <v>3.4</v>
      </c>
      <c r="I176" s="30" t="s">
        <v>14</v>
      </c>
      <c r="J176" s="30">
        <v>0.5</v>
      </c>
      <c r="K176" s="47" t="s">
        <v>15</v>
      </c>
      <c r="L176" s="48">
        <f>F176*H176*J176</f>
        <v>6.8</v>
      </c>
    </row>
    <row r="177" spans="1:12">
      <c r="A177" s="24"/>
      <c r="B177" s="29"/>
      <c r="C177" s="26"/>
      <c r="D177" s="26"/>
      <c r="E177" s="26"/>
      <c r="F177" s="30"/>
      <c r="G177" s="30"/>
      <c r="H177" s="26"/>
      <c r="I177" s="30"/>
      <c r="J177" s="26"/>
      <c r="K177" s="47" t="s">
        <v>16</v>
      </c>
      <c r="L177" s="46">
        <f>SUM(L173:L175)</f>
        <v>160.05</v>
      </c>
    </row>
    <row r="178" spans="1:12">
      <c r="A178" s="24"/>
      <c r="B178" s="29"/>
      <c r="C178" s="26"/>
      <c r="D178" s="26"/>
      <c r="E178" s="26"/>
      <c r="F178" s="30"/>
      <c r="G178" s="30"/>
      <c r="H178" s="26"/>
      <c r="I178" s="30"/>
      <c r="J178" s="26"/>
      <c r="K178" s="47"/>
      <c r="L178" s="46"/>
    </row>
    <row r="179" spans="1:12">
      <c r="A179" s="31" t="s">
        <v>117</v>
      </c>
      <c r="B179" s="32" t="s">
        <v>118</v>
      </c>
      <c r="C179" s="33"/>
      <c r="D179" s="33"/>
      <c r="E179" s="33"/>
      <c r="F179" s="33"/>
      <c r="G179" s="34"/>
      <c r="H179" s="17" t="s">
        <v>8</v>
      </c>
      <c r="I179" s="39"/>
      <c r="J179" s="39"/>
      <c r="K179" s="40">
        <f>L185</f>
        <v>30.24</v>
      </c>
      <c r="L179" s="41" t="s">
        <v>24</v>
      </c>
    </row>
    <row r="180" spans="1:12">
      <c r="A180" s="24"/>
      <c r="B180" s="29"/>
      <c r="C180" s="26"/>
      <c r="D180" s="26"/>
      <c r="E180" s="26"/>
      <c r="F180" s="30"/>
      <c r="G180" s="30"/>
      <c r="H180" s="26"/>
      <c r="I180" s="30"/>
      <c r="J180" s="26"/>
      <c r="K180" s="47"/>
      <c r="L180" s="46"/>
    </row>
    <row r="181" spans="1:12">
      <c r="A181" s="24"/>
      <c r="B181" s="25"/>
      <c r="C181" s="28"/>
      <c r="D181" s="28"/>
      <c r="E181" s="30"/>
      <c r="F181" s="28" t="s">
        <v>20</v>
      </c>
      <c r="G181" s="30"/>
      <c r="H181" s="28" t="s">
        <v>10</v>
      </c>
      <c r="I181" s="30"/>
      <c r="J181" s="28" t="s">
        <v>30</v>
      </c>
      <c r="K181" s="45"/>
      <c r="L181" s="46" t="s">
        <v>12</v>
      </c>
    </row>
    <row r="182" spans="1:12">
      <c r="A182" s="24"/>
      <c r="B182" s="29" t="s">
        <v>112</v>
      </c>
      <c r="C182" s="28"/>
      <c r="D182" s="28"/>
      <c r="E182" s="30"/>
      <c r="F182" s="30">
        <v>1</v>
      </c>
      <c r="G182" s="30" t="s">
        <v>14</v>
      </c>
      <c r="H182" s="30">
        <f>(54.6-5.7)*2</f>
        <v>97.8</v>
      </c>
      <c r="I182" s="30" t="s">
        <v>14</v>
      </c>
      <c r="J182" s="30">
        <v>0.2</v>
      </c>
      <c r="K182" s="47" t="s">
        <v>15</v>
      </c>
      <c r="L182" s="48">
        <f>F182*H182*J182</f>
        <v>19.56</v>
      </c>
    </row>
    <row r="183" spans="1:12">
      <c r="A183" s="24"/>
      <c r="B183" s="29" t="s">
        <v>113</v>
      </c>
      <c r="C183" s="28"/>
      <c r="D183" s="28"/>
      <c r="E183" s="30"/>
      <c r="F183" s="30">
        <v>1</v>
      </c>
      <c r="G183" s="30" t="s">
        <v>14</v>
      </c>
      <c r="H183" s="30">
        <f>26.7</f>
        <v>26.7</v>
      </c>
      <c r="I183" s="30" t="s">
        <v>14</v>
      </c>
      <c r="J183" s="30">
        <v>0.4</v>
      </c>
      <c r="K183" s="47" t="s">
        <v>15</v>
      </c>
      <c r="L183" s="48">
        <f>F183*H183*J183</f>
        <v>10.68</v>
      </c>
    </row>
    <row r="184" customFormat="1" spans="1:12">
      <c r="A184" s="24"/>
      <c r="B184" s="29" t="s">
        <v>114</v>
      </c>
      <c r="C184" s="28"/>
      <c r="D184" s="28"/>
      <c r="E184" s="30"/>
      <c r="F184" s="30">
        <v>4</v>
      </c>
      <c r="G184" s="30" t="s">
        <v>14</v>
      </c>
      <c r="H184" s="30">
        <v>3.4</v>
      </c>
      <c r="I184" s="30" t="s">
        <v>14</v>
      </c>
      <c r="J184" s="30">
        <v>0.4</v>
      </c>
      <c r="K184" s="47" t="s">
        <v>15</v>
      </c>
      <c r="L184" s="48">
        <f>F184*H184*J184</f>
        <v>5.44</v>
      </c>
    </row>
    <row r="185" spans="1:12">
      <c r="A185" s="24"/>
      <c r="B185" s="29"/>
      <c r="C185" s="26"/>
      <c r="D185" s="26"/>
      <c r="E185" s="26"/>
      <c r="F185" s="30"/>
      <c r="G185" s="30"/>
      <c r="H185" s="26"/>
      <c r="I185" s="30"/>
      <c r="J185" s="26"/>
      <c r="K185" s="47" t="s">
        <v>16</v>
      </c>
      <c r="L185" s="46">
        <f>SUM(L181:L183)</f>
        <v>30.24</v>
      </c>
    </row>
    <row r="186" customFormat="1" spans="1:12">
      <c r="A186" s="24"/>
      <c r="B186" s="29"/>
      <c r="C186" s="26"/>
      <c r="D186" s="26"/>
      <c r="E186" s="26"/>
      <c r="F186" s="30"/>
      <c r="G186" s="30"/>
      <c r="H186" s="26"/>
      <c r="I186" s="30"/>
      <c r="J186" s="26"/>
      <c r="K186" s="47"/>
      <c r="L186" s="46"/>
    </row>
    <row r="187" spans="1:12">
      <c r="A187" s="31" t="s">
        <v>119</v>
      </c>
      <c r="B187" s="32" t="s">
        <v>120</v>
      </c>
      <c r="C187" s="33"/>
      <c r="D187" s="33"/>
      <c r="E187" s="33"/>
      <c r="F187" s="33"/>
      <c r="G187" s="34"/>
      <c r="H187" s="17" t="s">
        <v>8</v>
      </c>
      <c r="I187" s="39"/>
      <c r="J187" s="39"/>
      <c r="K187" s="40">
        <f>L195</f>
        <v>66.3</v>
      </c>
      <c r="L187" s="41" t="s">
        <v>9</v>
      </c>
    </row>
    <row r="188" spans="1:12">
      <c r="A188" s="24"/>
      <c r="B188" s="29"/>
      <c r="C188" s="26"/>
      <c r="D188" s="26"/>
      <c r="E188" s="26"/>
      <c r="F188" s="30"/>
      <c r="G188" s="30"/>
      <c r="H188" s="26"/>
      <c r="I188" s="30"/>
      <c r="J188" s="26"/>
      <c r="K188" s="47"/>
      <c r="L188" s="46"/>
    </row>
    <row r="189" spans="1:12">
      <c r="A189" s="24"/>
      <c r="B189" s="25"/>
      <c r="C189" s="28"/>
      <c r="D189" s="28"/>
      <c r="E189" s="30"/>
      <c r="F189" s="28" t="s">
        <v>20</v>
      </c>
      <c r="G189" s="30"/>
      <c r="H189" s="28" t="s">
        <v>10</v>
      </c>
      <c r="I189" s="30"/>
      <c r="J189" s="28" t="s">
        <v>30</v>
      </c>
      <c r="K189" s="45"/>
      <c r="L189" s="46" t="s">
        <v>12</v>
      </c>
    </row>
    <row r="190" spans="1:12">
      <c r="A190" s="24"/>
      <c r="B190" s="29" t="s">
        <v>121</v>
      </c>
      <c r="C190" s="28"/>
      <c r="D190" s="28"/>
      <c r="E190" s="30"/>
      <c r="F190" s="30">
        <v>1</v>
      </c>
      <c r="G190" s="30" t="s">
        <v>14</v>
      </c>
      <c r="H190" s="30">
        <v>26.7</v>
      </c>
      <c r="I190" s="30" t="s">
        <v>14</v>
      </c>
      <c r="J190" s="30">
        <v>0.6</v>
      </c>
      <c r="K190" s="47" t="s">
        <v>15</v>
      </c>
      <c r="L190" s="48">
        <f>F190*H190*J190</f>
        <v>16.02</v>
      </c>
    </row>
    <row r="191" spans="1:12">
      <c r="A191" s="24"/>
      <c r="B191" s="29" t="s">
        <v>122</v>
      </c>
      <c r="C191" s="28"/>
      <c r="D191" s="28"/>
      <c r="E191" s="30"/>
      <c r="F191" s="30">
        <v>4</v>
      </c>
      <c r="G191" s="30" t="s">
        <v>14</v>
      </c>
      <c r="H191" s="30">
        <v>2.8</v>
      </c>
      <c r="I191" s="30" t="s">
        <v>14</v>
      </c>
      <c r="J191" s="30">
        <v>0.6</v>
      </c>
      <c r="K191" s="47" t="s">
        <v>15</v>
      </c>
      <c r="L191" s="48">
        <f>F191*H191*J191</f>
        <v>6.72</v>
      </c>
    </row>
    <row r="192" customFormat="1" spans="1:12">
      <c r="A192" s="24"/>
      <c r="B192" s="29" t="s">
        <v>123</v>
      </c>
      <c r="C192" s="28"/>
      <c r="D192" s="28"/>
      <c r="E192" s="30"/>
      <c r="F192" s="30">
        <v>2</v>
      </c>
      <c r="G192" s="30" t="s">
        <v>14</v>
      </c>
      <c r="H192" s="30">
        <v>2.05</v>
      </c>
      <c r="I192" s="30" t="s">
        <v>14</v>
      </c>
      <c r="J192" s="30">
        <v>0.6</v>
      </c>
      <c r="K192" s="47" t="s">
        <v>15</v>
      </c>
      <c r="L192" s="48">
        <f>F192*H192*J192</f>
        <v>2.46</v>
      </c>
    </row>
    <row r="193" customFormat="1" spans="1:12">
      <c r="A193" s="24"/>
      <c r="B193" s="29" t="s">
        <v>124</v>
      </c>
      <c r="C193" s="28"/>
      <c r="D193" s="28"/>
      <c r="E193" s="30"/>
      <c r="F193" s="30">
        <v>4</v>
      </c>
      <c r="G193" s="30" t="s">
        <v>14</v>
      </c>
      <c r="H193" s="30">
        <v>3.7</v>
      </c>
      <c r="I193" s="30" t="s">
        <v>14</v>
      </c>
      <c r="J193" s="30">
        <v>1.6</v>
      </c>
      <c r="K193" s="47" t="s">
        <v>15</v>
      </c>
      <c r="L193" s="48">
        <f t="shared" ref="L193:L194" si="13">F193*H193*J193</f>
        <v>23.68</v>
      </c>
    </row>
    <row r="194" customFormat="1" spans="1:12">
      <c r="A194" s="24"/>
      <c r="B194" s="29" t="s">
        <v>125</v>
      </c>
      <c r="C194" s="28"/>
      <c r="D194" s="28"/>
      <c r="E194" s="30"/>
      <c r="F194" s="30">
        <v>2</v>
      </c>
      <c r="G194" s="30" t="s">
        <v>14</v>
      </c>
      <c r="H194" s="30">
        <v>3.35</v>
      </c>
      <c r="I194" s="30" t="s">
        <v>14</v>
      </c>
      <c r="J194" s="30">
        <v>2.6</v>
      </c>
      <c r="K194" s="47" t="s">
        <v>15</v>
      </c>
      <c r="L194" s="48">
        <f t="shared" si="13"/>
        <v>17.42</v>
      </c>
    </row>
    <row r="195" spans="1:12">
      <c r="A195" s="24"/>
      <c r="B195" s="29"/>
      <c r="C195" s="26"/>
      <c r="D195" s="26"/>
      <c r="E195" s="26"/>
      <c r="F195" s="30"/>
      <c r="G195" s="30"/>
      <c r="H195" s="26"/>
      <c r="I195" s="30"/>
      <c r="J195" s="26"/>
      <c r="K195" s="47" t="s">
        <v>16</v>
      </c>
      <c r="L195" s="46">
        <f>SUM(L190:L194)</f>
        <v>66.3</v>
      </c>
    </row>
    <row r="196" spans="1:12">
      <c r="A196" s="24"/>
      <c r="B196" s="29"/>
      <c r="C196" s="26"/>
      <c r="D196" s="26"/>
      <c r="E196" s="26"/>
      <c r="F196" s="30"/>
      <c r="G196" s="30"/>
      <c r="H196" s="26"/>
      <c r="I196" s="30"/>
      <c r="J196" s="26"/>
      <c r="K196" s="47"/>
      <c r="L196" s="46"/>
    </row>
    <row r="197" spans="1:12">
      <c r="A197" s="31" t="s">
        <v>126</v>
      </c>
      <c r="B197" s="32" t="s">
        <v>127</v>
      </c>
      <c r="C197" s="33"/>
      <c r="D197" s="33"/>
      <c r="E197" s="33"/>
      <c r="F197" s="33"/>
      <c r="G197" s="34"/>
      <c r="H197" s="17" t="s">
        <v>8</v>
      </c>
      <c r="I197" s="39"/>
      <c r="J197" s="39"/>
      <c r="K197" s="40">
        <f>L201</f>
        <v>38.22</v>
      </c>
      <c r="L197" s="41" t="s">
        <v>9</v>
      </c>
    </row>
    <row r="198" spans="1:12">
      <c r="A198" s="24"/>
      <c r="B198" s="29"/>
      <c r="C198" s="26"/>
      <c r="D198" s="26"/>
      <c r="E198" s="26"/>
      <c r="F198" s="30"/>
      <c r="G198" s="30"/>
      <c r="H198" s="26"/>
      <c r="I198" s="30"/>
      <c r="J198" s="26"/>
      <c r="K198" s="47"/>
      <c r="L198" s="46"/>
    </row>
    <row r="199" spans="1:12">
      <c r="A199" s="24"/>
      <c r="B199" s="25"/>
      <c r="C199" s="28"/>
      <c r="D199" s="28"/>
      <c r="E199" s="30"/>
      <c r="F199" s="28" t="s">
        <v>20</v>
      </c>
      <c r="G199" s="30"/>
      <c r="H199" s="28" t="s">
        <v>10</v>
      </c>
      <c r="I199" s="30"/>
      <c r="J199" s="28" t="s">
        <v>30</v>
      </c>
      <c r="K199" s="45"/>
      <c r="L199" s="46" t="s">
        <v>12</v>
      </c>
    </row>
    <row r="200" spans="1:12">
      <c r="A200" s="24"/>
      <c r="B200" s="29" t="s">
        <v>128</v>
      </c>
      <c r="C200" s="28"/>
      <c r="D200" s="28"/>
      <c r="E200" s="30"/>
      <c r="F200" s="30">
        <v>1</v>
      </c>
      <c r="G200" s="30" t="s">
        <v>14</v>
      </c>
      <c r="H200" s="30">
        <f>2*54.6</f>
        <v>109.2</v>
      </c>
      <c r="I200" s="30" t="s">
        <v>14</v>
      </c>
      <c r="J200" s="30">
        <v>0.35</v>
      </c>
      <c r="K200" s="47" t="s">
        <v>15</v>
      </c>
      <c r="L200" s="48">
        <f>F200*H200*J200</f>
        <v>38.22</v>
      </c>
    </row>
    <row r="201" spans="1:12">
      <c r="A201" s="24"/>
      <c r="B201" s="29"/>
      <c r="C201" s="26"/>
      <c r="D201" s="26"/>
      <c r="E201" s="26"/>
      <c r="F201" s="30"/>
      <c r="G201" s="30"/>
      <c r="H201" s="26"/>
      <c r="I201" s="30"/>
      <c r="J201" s="26"/>
      <c r="K201" s="47" t="s">
        <v>16</v>
      </c>
      <c r="L201" s="46">
        <f>SUM(L200:L200)</f>
        <v>38.22</v>
      </c>
    </row>
    <row r="202" customFormat="1" ht="15.75" spans="1:12">
      <c r="A202" s="24"/>
      <c r="B202" s="29"/>
      <c r="C202" s="26"/>
      <c r="D202" s="26"/>
      <c r="E202" s="26"/>
      <c r="F202" s="30"/>
      <c r="G202" s="30"/>
      <c r="H202" s="26"/>
      <c r="I202" s="30"/>
      <c r="J202" s="26"/>
      <c r="K202" s="47"/>
      <c r="L202" s="46"/>
    </row>
    <row r="203" ht="15.75" spans="1:12">
      <c r="A203" s="11" t="s">
        <v>129</v>
      </c>
      <c r="B203" s="12" t="s">
        <v>130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38"/>
    </row>
    <row r="204" spans="1:12">
      <c r="A204" s="31" t="s">
        <v>131</v>
      </c>
      <c r="B204" s="32" t="s">
        <v>132</v>
      </c>
      <c r="C204" s="33"/>
      <c r="D204" s="33"/>
      <c r="E204" s="33"/>
      <c r="F204" s="33"/>
      <c r="G204" s="34"/>
      <c r="H204" s="17" t="s">
        <v>8</v>
      </c>
      <c r="I204" s="39"/>
      <c r="J204" s="39"/>
      <c r="K204" s="40">
        <f>L211</f>
        <v>396.885</v>
      </c>
      <c r="L204" s="41" t="s">
        <v>9</v>
      </c>
    </row>
    <row r="205" spans="1:12">
      <c r="A205" s="24"/>
      <c r="B205" s="29"/>
      <c r="C205" s="26"/>
      <c r="D205" s="26"/>
      <c r="E205" s="26"/>
      <c r="F205" s="30"/>
      <c r="G205" s="30"/>
      <c r="H205" s="26"/>
      <c r="I205" s="30"/>
      <c r="J205" s="26"/>
      <c r="K205" s="47"/>
      <c r="L205" s="46"/>
    </row>
    <row r="206" spans="1:12">
      <c r="A206" s="24"/>
      <c r="B206" s="25"/>
      <c r="C206" s="28"/>
      <c r="D206" s="28"/>
      <c r="E206" s="30"/>
      <c r="F206" s="28" t="s">
        <v>20</v>
      </c>
      <c r="G206" s="30"/>
      <c r="H206" s="28" t="s">
        <v>10</v>
      </c>
      <c r="I206" s="30"/>
      <c r="J206" s="28" t="s">
        <v>30</v>
      </c>
      <c r="K206" s="45"/>
      <c r="L206" s="46" t="s">
        <v>12</v>
      </c>
    </row>
    <row r="207" spans="1:12">
      <c r="A207" s="24"/>
      <c r="B207" s="29" t="s">
        <v>133</v>
      </c>
      <c r="C207" s="28"/>
      <c r="D207" s="28"/>
      <c r="E207" s="30"/>
      <c r="F207" s="30">
        <v>1</v>
      </c>
      <c r="G207" s="30" t="s">
        <v>14</v>
      </c>
      <c r="H207" s="30">
        <v>26.7</v>
      </c>
      <c r="I207" s="30" t="s">
        <v>14</v>
      </c>
      <c r="J207" s="30">
        <v>5.9</v>
      </c>
      <c r="K207" s="47" t="s">
        <v>15</v>
      </c>
      <c r="L207" s="48">
        <f>F207*H207*J207</f>
        <v>157.53</v>
      </c>
    </row>
    <row r="208" spans="1:12">
      <c r="A208" s="24"/>
      <c r="B208" s="29" t="s">
        <v>134</v>
      </c>
      <c r="C208" s="28"/>
      <c r="D208" s="28"/>
      <c r="E208" s="30"/>
      <c r="F208" s="30">
        <v>1</v>
      </c>
      <c r="G208" s="30" t="s">
        <v>14</v>
      </c>
      <c r="H208" s="30">
        <v>26.7</v>
      </c>
      <c r="I208" s="30" t="s">
        <v>14</v>
      </c>
      <c r="J208" s="30">
        <v>2.3</v>
      </c>
      <c r="K208" s="47" t="s">
        <v>15</v>
      </c>
      <c r="L208" s="48">
        <f>F208*H208*J208</f>
        <v>61.41</v>
      </c>
    </row>
    <row r="209" spans="1:12">
      <c r="A209" s="24"/>
      <c r="B209" s="29" t="s">
        <v>135</v>
      </c>
      <c r="C209" s="28"/>
      <c r="D209" s="28"/>
      <c r="E209" s="30"/>
      <c r="F209" s="30">
        <v>2</v>
      </c>
      <c r="G209" s="30" t="s">
        <v>14</v>
      </c>
      <c r="H209" s="30">
        <v>6.8</v>
      </c>
      <c r="I209" s="30" t="s">
        <v>14</v>
      </c>
      <c r="J209" s="30">
        <v>6.9</v>
      </c>
      <c r="K209" s="47" t="s">
        <v>15</v>
      </c>
      <c r="L209" s="48">
        <f>F209*H209*J209</f>
        <v>93.84</v>
      </c>
    </row>
    <row r="210" customFormat="1" spans="1:12">
      <c r="A210" s="24"/>
      <c r="B210" s="29" t="s">
        <v>136</v>
      </c>
      <c r="C210" s="28"/>
      <c r="D210" s="28"/>
      <c r="E210" s="30"/>
      <c r="F210" s="30">
        <v>1</v>
      </c>
      <c r="G210" s="30" t="s">
        <v>14</v>
      </c>
      <c r="H210" s="30">
        <v>26.7</v>
      </c>
      <c r="I210" s="30" t="s">
        <v>14</v>
      </c>
      <c r="J210" s="30">
        <v>3.15</v>
      </c>
      <c r="K210" s="47" t="s">
        <v>15</v>
      </c>
      <c r="L210" s="48">
        <f>F210*H210*J210</f>
        <v>84.105</v>
      </c>
    </row>
    <row r="211" spans="1:12">
      <c r="A211" s="24"/>
      <c r="B211" s="29"/>
      <c r="C211" s="26"/>
      <c r="D211" s="26"/>
      <c r="E211" s="26"/>
      <c r="F211" s="30"/>
      <c r="G211" s="30"/>
      <c r="H211" s="26"/>
      <c r="I211" s="30"/>
      <c r="J211" s="26"/>
      <c r="K211" s="47" t="s">
        <v>16</v>
      </c>
      <c r="L211" s="46">
        <f>SUM(L207:L210)</f>
        <v>396.885</v>
      </c>
    </row>
    <row r="212" spans="1:12">
      <c r="A212" s="24"/>
      <c r="B212" s="29"/>
      <c r="C212" s="26"/>
      <c r="D212" s="26"/>
      <c r="E212" s="26"/>
      <c r="F212" s="30"/>
      <c r="G212" s="30"/>
      <c r="H212" s="26"/>
      <c r="I212" s="30"/>
      <c r="J212" s="26"/>
      <c r="K212" s="47"/>
      <c r="L212" s="46"/>
    </row>
    <row r="213" spans="1:12">
      <c r="A213" s="31" t="s">
        <v>137</v>
      </c>
      <c r="B213" s="32" t="s">
        <v>138</v>
      </c>
      <c r="C213" s="33"/>
      <c r="D213" s="33"/>
      <c r="E213" s="33"/>
      <c r="F213" s="33"/>
      <c r="G213" s="34"/>
      <c r="H213" s="17" t="s">
        <v>8</v>
      </c>
      <c r="I213" s="39"/>
      <c r="J213" s="39"/>
      <c r="K213" s="40">
        <f>L221</f>
        <v>63.5</v>
      </c>
      <c r="L213" s="41" t="s">
        <v>52</v>
      </c>
    </row>
    <row r="214" spans="1:12">
      <c r="A214" s="24"/>
      <c r="B214" s="29"/>
      <c r="C214" s="26"/>
      <c r="D214" s="26"/>
      <c r="E214" s="26"/>
      <c r="F214" s="30"/>
      <c r="G214" s="30"/>
      <c r="H214" s="26"/>
      <c r="I214" s="30"/>
      <c r="J214" s="26"/>
      <c r="K214" s="47"/>
      <c r="L214" s="46"/>
    </row>
    <row r="215" spans="1:12">
      <c r="A215" s="24"/>
      <c r="B215" s="25"/>
      <c r="C215" s="28"/>
      <c r="D215" s="28"/>
      <c r="E215" s="30"/>
      <c r="F215" s="28"/>
      <c r="G215" s="30"/>
      <c r="H215" s="28" t="s">
        <v>20</v>
      </c>
      <c r="I215" s="30"/>
      <c r="J215" s="28" t="s">
        <v>10</v>
      </c>
      <c r="K215" s="45"/>
      <c r="L215" s="46" t="s">
        <v>53</v>
      </c>
    </row>
    <row r="216" spans="1:12">
      <c r="A216" s="24"/>
      <c r="B216" s="29" t="s">
        <v>121</v>
      </c>
      <c r="C216" s="28"/>
      <c r="D216" s="28"/>
      <c r="E216" s="30"/>
      <c r="F216" s="30"/>
      <c r="G216" s="30"/>
      <c r="H216" s="30">
        <v>1</v>
      </c>
      <c r="I216" s="30" t="s">
        <v>14</v>
      </c>
      <c r="J216" s="30">
        <v>26.7</v>
      </c>
      <c r="K216" s="47" t="s">
        <v>15</v>
      </c>
      <c r="L216" s="48">
        <f>H216*J216</f>
        <v>26.7</v>
      </c>
    </row>
    <row r="217" spans="1:12">
      <c r="A217" s="24"/>
      <c r="B217" s="29" t="s">
        <v>122</v>
      </c>
      <c r="C217" s="28"/>
      <c r="D217" s="28"/>
      <c r="E217" s="30"/>
      <c r="F217" s="30"/>
      <c r="G217" s="30"/>
      <c r="H217" s="30">
        <v>4</v>
      </c>
      <c r="I217" s="30" t="s">
        <v>14</v>
      </c>
      <c r="J217" s="30">
        <v>2.8</v>
      </c>
      <c r="K217" s="47" t="s">
        <v>15</v>
      </c>
      <c r="L217" s="48">
        <f t="shared" ref="L217:L219" si="14">H217*J217</f>
        <v>11.2</v>
      </c>
    </row>
    <row r="218" spans="1:12">
      <c r="A218" s="24"/>
      <c r="B218" s="29" t="s">
        <v>123</v>
      </c>
      <c r="C218" s="28"/>
      <c r="D218" s="28"/>
      <c r="E218" s="30"/>
      <c r="F218" s="30"/>
      <c r="G218" s="30"/>
      <c r="H218" s="30">
        <v>2</v>
      </c>
      <c r="I218" s="30" t="s">
        <v>14</v>
      </c>
      <c r="J218" s="30">
        <v>2.05</v>
      </c>
      <c r="K218" s="47" t="s">
        <v>15</v>
      </c>
      <c r="L218" s="48">
        <f t="shared" si="14"/>
        <v>4.1</v>
      </c>
    </row>
    <row r="219" spans="1:12">
      <c r="A219" s="24"/>
      <c r="B219" s="29" t="s">
        <v>124</v>
      </c>
      <c r="C219" s="28"/>
      <c r="D219" s="28"/>
      <c r="E219" s="30"/>
      <c r="F219" s="30"/>
      <c r="G219" s="30"/>
      <c r="H219" s="30">
        <v>4</v>
      </c>
      <c r="I219" s="30" t="s">
        <v>14</v>
      </c>
      <c r="J219" s="30">
        <v>3.7</v>
      </c>
      <c r="K219" s="47" t="s">
        <v>15</v>
      </c>
      <c r="L219" s="48">
        <f t="shared" si="14"/>
        <v>14.8</v>
      </c>
    </row>
    <row r="220" customFormat="1" spans="1:12">
      <c r="A220" s="24"/>
      <c r="B220" s="29" t="s">
        <v>125</v>
      </c>
      <c r="C220" s="28"/>
      <c r="D220" s="28"/>
      <c r="E220" s="30"/>
      <c r="F220" s="30"/>
      <c r="G220" s="30"/>
      <c r="H220" s="30">
        <v>2</v>
      </c>
      <c r="I220" s="30" t="s">
        <v>14</v>
      </c>
      <c r="J220" s="30">
        <v>3.35</v>
      </c>
      <c r="K220" s="47" t="s">
        <v>15</v>
      </c>
      <c r="L220" s="48">
        <f t="shared" ref="L220" si="15">H220*J220</f>
        <v>6.7</v>
      </c>
    </row>
    <row r="221" spans="1:12">
      <c r="A221" s="24"/>
      <c r="B221" s="29"/>
      <c r="C221" s="26"/>
      <c r="D221" s="26"/>
      <c r="E221" s="26"/>
      <c r="F221" s="30"/>
      <c r="G221" s="30"/>
      <c r="H221" s="26"/>
      <c r="I221" s="30"/>
      <c r="J221" s="26"/>
      <c r="K221" s="47" t="s">
        <v>16</v>
      </c>
      <c r="L221" s="46">
        <f>SUM(L216:L220)</f>
        <v>63.5</v>
      </c>
    </row>
    <row r="222" ht="15.75" spans="1:12">
      <c r="A222" s="59" t="s">
        <v>139</v>
      </c>
      <c r="B222" s="29"/>
      <c r="C222" s="26"/>
      <c r="D222" s="26"/>
      <c r="E222" s="26"/>
      <c r="F222" s="30"/>
      <c r="G222" s="30"/>
      <c r="H222" s="26"/>
      <c r="I222" s="30"/>
      <c r="J222" s="26"/>
      <c r="K222" s="47"/>
      <c r="L222" s="46"/>
    </row>
    <row r="223" ht="15.75" spans="1:12">
      <c r="A223" s="11" t="s">
        <v>140</v>
      </c>
      <c r="B223" s="12" t="s">
        <v>141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38"/>
    </row>
    <row r="224" spans="1:12">
      <c r="A224" s="31" t="s">
        <v>142</v>
      </c>
      <c r="B224" s="32" t="s">
        <v>143</v>
      </c>
      <c r="C224" s="33"/>
      <c r="D224" s="33"/>
      <c r="E224" s="33"/>
      <c r="F224" s="33"/>
      <c r="G224" s="34"/>
      <c r="H224" s="17" t="s">
        <v>8</v>
      </c>
      <c r="I224" s="39"/>
      <c r="J224" s="39"/>
      <c r="K224" s="40">
        <f>L230</f>
        <v>262.28</v>
      </c>
      <c r="L224" s="41" t="s">
        <v>9</v>
      </c>
    </row>
    <row r="225" spans="1:12">
      <c r="A225" s="24"/>
      <c r="B225" s="29"/>
      <c r="C225" s="26"/>
      <c r="D225" s="26"/>
      <c r="E225" s="26"/>
      <c r="F225" s="30"/>
      <c r="G225" s="30"/>
      <c r="H225" s="26"/>
      <c r="I225" s="30"/>
      <c r="J225" s="26"/>
      <c r="K225" s="47"/>
      <c r="L225" s="46"/>
    </row>
    <row r="226" spans="1:12">
      <c r="A226" s="24"/>
      <c r="B226" s="25"/>
      <c r="C226" s="28"/>
      <c r="D226" s="28"/>
      <c r="E226" s="30"/>
      <c r="F226" s="28" t="s">
        <v>20</v>
      </c>
      <c r="G226" s="30"/>
      <c r="H226" s="28" t="s">
        <v>10</v>
      </c>
      <c r="I226" s="30"/>
      <c r="J226" s="28" t="s">
        <v>30</v>
      </c>
      <c r="K226" s="45"/>
      <c r="L226" s="46" t="s">
        <v>12</v>
      </c>
    </row>
    <row r="227" spans="1:12">
      <c r="A227" s="24"/>
      <c r="B227" s="29" t="s">
        <v>144</v>
      </c>
      <c r="C227" s="28"/>
      <c r="D227" s="28"/>
      <c r="E227" s="30"/>
      <c r="F227" s="30">
        <v>1</v>
      </c>
      <c r="G227" s="30" t="s">
        <v>14</v>
      </c>
      <c r="H227" s="30">
        <v>111.4</v>
      </c>
      <c r="I227" s="30" t="s">
        <v>14</v>
      </c>
      <c r="J227" s="30">
        <v>1</v>
      </c>
      <c r="K227" s="47" t="s">
        <v>15</v>
      </c>
      <c r="L227" s="48">
        <f>F227*H227*J227</f>
        <v>111.4</v>
      </c>
    </row>
    <row r="228" spans="1:12">
      <c r="A228" s="24"/>
      <c r="B228" s="29" t="s">
        <v>69</v>
      </c>
      <c r="C228" s="28"/>
      <c r="D228" s="28"/>
      <c r="E228" s="30"/>
      <c r="F228" s="30">
        <v>1</v>
      </c>
      <c r="G228" s="30" t="s">
        <v>14</v>
      </c>
      <c r="H228" s="30">
        <v>109.2</v>
      </c>
      <c r="I228" s="30" t="s">
        <v>14</v>
      </c>
      <c r="J228" s="30">
        <v>1.15</v>
      </c>
      <c r="K228" s="47" t="s">
        <v>15</v>
      </c>
      <c r="L228" s="48">
        <f>F228*H228*J228</f>
        <v>125.58</v>
      </c>
    </row>
    <row r="229" spans="1:12">
      <c r="A229" s="24"/>
      <c r="B229" s="29" t="s">
        <v>145</v>
      </c>
      <c r="C229" s="28"/>
      <c r="D229" s="28"/>
      <c r="E229" s="30"/>
      <c r="F229" s="30">
        <v>1</v>
      </c>
      <c r="G229" s="30" t="s">
        <v>14</v>
      </c>
      <c r="H229" s="30">
        <v>115</v>
      </c>
      <c r="I229" s="30" t="s">
        <v>14</v>
      </c>
      <c r="J229" s="30">
        <v>0.22</v>
      </c>
      <c r="K229" s="47" t="s">
        <v>15</v>
      </c>
      <c r="L229" s="48">
        <f>F229*H229*J229</f>
        <v>25.3</v>
      </c>
    </row>
    <row r="230" spans="1:12">
      <c r="A230" s="24"/>
      <c r="B230" s="29"/>
      <c r="C230" s="26"/>
      <c r="D230" s="26"/>
      <c r="E230" s="26"/>
      <c r="F230" s="30"/>
      <c r="G230" s="30"/>
      <c r="H230" s="26"/>
      <c r="I230" s="30"/>
      <c r="J230" s="26"/>
      <c r="K230" s="47" t="s">
        <v>16</v>
      </c>
      <c r="L230" s="46">
        <f>SUM(L227:L229)</f>
        <v>262.28</v>
      </c>
    </row>
    <row r="231" spans="1:12">
      <c r="A231" s="24"/>
      <c r="B231" s="29"/>
      <c r="C231" s="26"/>
      <c r="D231" s="26"/>
      <c r="E231" s="26"/>
      <c r="F231" s="30"/>
      <c r="G231" s="30"/>
      <c r="H231" s="26"/>
      <c r="I231" s="30"/>
      <c r="J231" s="26"/>
      <c r="K231" s="47"/>
      <c r="L231" s="46"/>
    </row>
    <row r="232" spans="1:12">
      <c r="A232" s="31" t="s">
        <v>146</v>
      </c>
      <c r="B232" s="32" t="s">
        <v>147</v>
      </c>
      <c r="C232" s="33"/>
      <c r="D232" s="33"/>
      <c r="E232" s="33"/>
      <c r="F232" s="33"/>
      <c r="G232" s="34"/>
      <c r="H232" s="17" t="s">
        <v>8</v>
      </c>
      <c r="I232" s="39"/>
      <c r="J232" s="39"/>
      <c r="K232" s="40">
        <f>L238</f>
        <v>262.28</v>
      </c>
      <c r="L232" s="41" t="s">
        <v>9</v>
      </c>
    </row>
    <row r="233" spans="1:12">
      <c r="A233" s="24"/>
      <c r="B233" s="29"/>
      <c r="C233" s="26"/>
      <c r="D233" s="26"/>
      <c r="E233" s="26"/>
      <c r="F233" s="30"/>
      <c r="G233" s="30"/>
      <c r="H233" s="26"/>
      <c r="I233" s="30"/>
      <c r="J233" s="26"/>
      <c r="K233" s="47"/>
      <c r="L233" s="46"/>
    </row>
    <row r="234" spans="1:12">
      <c r="A234" s="24"/>
      <c r="B234" s="25"/>
      <c r="C234" s="28"/>
      <c r="D234" s="28"/>
      <c r="E234" s="30"/>
      <c r="F234" s="28" t="s">
        <v>20</v>
      </c>
      <c r="G234" s="30"/>
      <c r="H234" s="28" t="s">
        <v>10</v>
      </c>
      <c r="I234" s="30"/>
      <c r="J234" s="28" t="s">
        <v>30</v>
      </c>
      <c r="K234" s="45"/>
      <c r="L234" s="46" t="s">
        <v>12</v>
      </c>
    </row>
    <row r="235" spans="1:12">
      <c r="A235" s="24"/>
      <c r="B235" s="29" t="s">
        <v>144</v>
      </c>
      <c r="C235" s="28"/>
      <c r="D235" s="28"/>
      <c r="E235" s="30"/>
      <c r="F235" s="30">
        <v>1</v>
      </c>
      <c r="G235" s="30" t="s">
        <v>14</v>
      </c>
      <c r="H235" s="30">
        <v>111.4</v>
      </c>
      <c r="I235" s="30" t="s">
        <v>14</v>
      </c>
      <c r="J235" s="30">
        <v>1</v>
      </c>
      <c r="K235" s="47" t="s">
        <v>15</v>
      </c>
      <c r="L235" s="48">
        <f>F235*H235*J235</f>
        <v>111.4</v>
      </c>
    </row>
    <row r="236" spans="1:12">
      <c r="A236" s="24"/>
      <c r="B236" s="29" t="s">
        <v>69</v>
      </c>
      <c r="C236" s="28"/>
      <c r="D236" s="28"/>
      <c r="E236" s="30"/>
      <c r="F236" s="30">
        <v>1</v>
      </c>
      <c r="G236" s="30" t="s">
        <v>14</v>
      </c>
      <c r="H236" s="30">
        <v>109.2</v>
      </c>
      <c r="I236" s="30" t="s">
        <v>14</v>
      </c>
      <c r="J236" s="30">
        <v>1.15</v>
      </c>
      <c r="K236" s="47" t="s">
        <v>15</v>
      </c>
      <c r="L236" s="48">
        <f>F236*H236*J236</f>
        <v>125.58</v>
      </c>
    </row>
    <row r="237" spans="1:12">
      <c r="A237" s="24"/>
      <c r="B237" s="29" t="s">
        <v>145</v>
      </c>
      <c r="C237" s="28"/>
      <c r="D237" s="28"/>
      <c r="E237" s="30"/>
      <c r="F237" s="30">
        <v>1</v>
      </c>
      <c r="G237" s="30" t="s">
        <v>14</v>
      </c>
      <c r="H237" s="30">
        <v>115</v>
      </c>
      <c r="I237" s="30" t="s">
        <v>14</v>
      </c>
      <c r="J237" s="30">
        <v>0.22</v>
      </c>
      <c r="K237" s="47" t="s">
        <v>15</v>
      </c>
      <c r="L237" s="48">
        <f>F237*H237*J237</f>
        <v>25.3</v>
      </c>
    </row>
    <row r="238" spans="1:12">
      <c r="A238" s="24"/>
      <c r="B238" s="29"/>
      <c r="C238" s="26"/>
      <c r="D238" s="26"/>
      <c r="E238" s="26"/>
      <c r="F238" s="30"/>
      <c r="G238" s="30"/>
      <c r="H238" s="26"/>
      <c r="I238" s="30"/>
      <c r="J238" s="26"/>
      <c r="K238" s="47" t="s">
        <v>16</v>
      </c>
      <c r="L238" s="46">
        <f>SUM(L235:L237)</f>
        <v>262.28</v>
      </c>
    </row>
    <row r="239" spans="1:12">
      <c r="A239" s="24"/>
      <c r="B239" s="29"/>
      <c r="C239" s="26"/>
      <c r="D239" s="26"/>
      <c r="E239" s="26"/>
      <c r="F239" s="30"/>
      <c r="G239" s="30"/>
      <c r="H239" s="26"/>
      <c r="I239" s="30"/>
      <c r="J239" s="26"/>
      <c r="K239" s="47"/>
      <c r="L239" s="46"/>
    </row>
    <row r="240" spans="1:12">
      <c r="A240" s="31" t="s">
        <v>148</v>
      </c>
      <c r="B240" s="32" t="s">
        <v>149</v>
      </c>
      <c r="C240" s="33"/>
      <c r="D240" s="33"/>
      <c r="E240" s="33"/>
      <c r="F240" s="33"/>
      <c r="G240" s="34"/>
      <c r="H240" s="17" t="s">
        <v>8</v>
      </c>
      <c r="I240" s="39"/>
      <c r="J240" s="39"/>
      <c r="K240" s="40">
        <f>L245</f>
        <v>150.88</v>
      </c>
      <c r="L240" s="41" t="s">
        <v>9</v>
      </c>
    </row>
    <row r="241" spans="1:12">
      <c r="A241" s="24"/>
      <c r="B241" s="29"/>
      <c r="C241" s="26"/>
      <c r="D241" s="26"/>
      <c r="E241" s="26"/>
      <c r="F241" s="30"/>
      <c r="G241" s="30"/>
      <c r="H241" s="26"/>
      <c r="I241" s="30"/>
      <c r="J241" s="26"/>
      <c r="K241" s="47"/>
      <c r="L241" s="46"/>
    </row>
    <row r="242" spans="1:12">
      <c r="A242" s="24"/>
      <c r="B242" s="25"/>
      <c r="C242" s="28"/>
      <c r="D242" s="28"/>
      <c r="E242" s="30"/>
      <c r="F242" s="28" t="s">
        <v>20</v>
      </c>
      <c r="G242" s="30"/>
      <c r="H242" s="28" t="s">
        <v>10</v>
      </c>
      <c r="I242" s="30"/>
      <c r="J242" s="28" t="s">
        <v>30</v>
      </c>
      <c r="K242" s="45"/>
      <c r="L242" s="46" t="s">
        <v>12</v>
      </c>
    </row>
    <row r="243" spans="1:12">
      <c r="A243" s="24"/>
      <c r="B243" s="29" t="s">
        <v>69</v>
      </c>
      <c r="C243" s="28"/>
      <c r="D243" s="28"/>
      <c r="E243" s="30"/>
      <c r="F243" s="30">
        <v>1</v>
      </c>
      <c r="G243" s="30" t="s">
        <v>14</v>
      </c>
      <c r="H243" s="30">
        <v>109.2</v>
      </c>
      <c r="I243" s="30" t="s">
        <v>14</v>
      </c>
      <c r="J243" s="30">
        <v>1.15</v>
      </c>
      <c r="K243" s="47" t="s">
        <v>15</v>
      </c>
      <c r="L243" s="48">
        <f>F243*H243*J243</f>
        <v>125.58</v>
      </c>
    </row>
    <row r="244" spans="1:12">
      <c r="A244" s="24"/>
      <c r="B244" s="29" t="s">
        <v>145</v>
      </c>
      <c r="C244" s="28"/>
      <c r="D244" s="28"/>
      <c r="E244" s="30"/>
      <c r="F244" s="30">
        <v>1</v>
      </c>
      <c r="G244" s="30" t="s">
        <v>14</v>
      </c>
      <c r="H244" s="30">
        <v>115</v>
      </c>
      <c r="I244" s="30" t="s">
        <v>14</v>
      </c>
      <c r="J244" s="30">
        <v>0.22</v>
      </c>
      <c r="K244" s="47" t="s">
        <v>15</v>
      </c>
      <c r="L244" s="48">
        <f>F244*H244*J244</f>
        <v>25.3</v>
      </c>
    </row>
    <row r="245" spans="1:12">
      <c r="A245" s="24"/>
      <c r="B245" s="29"/>
      <c r="C245" s="26"/>
      <c r="D245" s="26"/>
      <c r="E245" s="26"/>
      <c r="F245" s="30"/>
      <c r="G245" s="30"/>
      <c r="H245" s="26"/>
      <c r="I245" s="30"/>
      <c r="J245" s="26"/>
      <c r="K245" s="47" t="s">
        <v>16</v>
      </c>
      <c r="L245" s="46">
        <f>SUM(L243:L244)</f>
        <v>150.88</v>
      </c>
    </row>
    <row r="246" spans="1:12">
      <c r="A246" s="24"/>
      <c r="B246" s="29"/>
      <c r="C246" s="26"/>
      <c r="D246" s="26"/>
      <c r="E246" s="26"/>
      <c r="F246" s="30"/>
      <c r="G246" s="30"/>
      <c r="H246" s="26"/>
      <c r="I246" s="30"/>
      <c r="J246" s="26"/>
      <c r="K246" s="47"/>
      <c r="L246" s="46"/>
    </row>
    <row r="247" spans="1:12">
      <c r="A247" s="31" t="s">
        <v>148</v>
      </c>
      <c r="B247" s="32" t="s">
        <v>150</v>
      </c>
      <c r="C247" s="33"/>
      <c r="D247" s="33"/>
      <c r="E247" s="33"/>
      <c r="F247" s="33"/>
      <c r="G247" s="34"/>
      <c r="H247" s="17" t="s">
        <v>8</v>
      </c>
      <c r="I247" s="39"/>
      <c r="J247" s="39"/>
      <c r="K247" s="40">
        <f>L251</f>
        <v>333.5</v>
      </c>
      <c r="L247" s="41" t="s">
        <v>151</v>
      </c>
    </row>
    <row r="248" spans="1:12">
      <c r="A248" s="24"/>
      <c r="B248" s="29"/>
      <c r="C248" s="26"/>
      <c r="D248" s="26"/>
      <c r="E248" s="26"/>
      <c r="F248" s="30"/>
      <c r="G248" s="30"/>
      <c r="H248" s="26"/>
      <c r="I248" s="30"/>
      <c r="J248" s="26"/>
      <c r="K248" s="47"/>
      <c r="L248" s="46"/>
    </row>
    <row r="249" spans="1:12">
      <c r="A249" s="24"/>
      <c r="B249" s="25"/>
      <c r="C249" s="28"/>
      <c r="D249" s="28"/>
      <c r="E249" s="30"/>
      <c r="F249" s="28" t="s">
        <v>10</v>
      </c>
      <c r="G249" s="30"/>
      <c r="H249" s="28" t="s">
        <v>152</v>
      </c>
      <c r="I249" s="30"/>
      <c r="J249" s="28" t="s">
        <v>153</v>
      </c>
      <c r="K249" s="45"/>
      <c r="L249" s="46" t="s">
        <v>12</v>
      </c>
    </row>
    <row r="250" spans="1:12">
      <c r="A250" s="24"/>
      <c r="B250" s="29" t="s">
        <v>154</v>
      </c>
      <c r="C250" s="28"/>
      <c r="D250" s="28"/>
      <c r="E250" s="30"/>
      <c r="F250" s="30">
        <v>115</v>
      </c>
      <c r="G250" s="30" t="s">
        <v>14</v>
      </c>
      <c r="H250" s="30">
        <f>4.2-1.3</f>
        <v>2.9</v>
      </c>
      <c r="I250" s="30" t="s">
        <v>14</v>
      </c>
      <c r="J250" s="30">
        <v>1</v>
      </c>
      <c r="K250" s="47" t="s">
        <v>15</v>
      </c>
      <c r="L250" s="48">
        <f>F250*H250*J250</f>
        <v>333.5</v>
      </c>
    </row>
    <row r="251" spans="1:12">
      <c r="A251" s="24"/>
      <c r="B251" s="29"/>
      <c r="C251" s="26"/>
      <c r="D251" s="26"/>
      <c r="E251" s="26"/>
      <c r="F251" s="30"/>
      <c r="G251" s="30"/>
      <c r="H251" s="26"/>
      <c r="I251" s="30"/>
      <c r="J251" s="26"/>
      <c r="K251" s="47" t="s">
        <v>16</v>
      </c>
      <c r="L251" s="46">
        <f>SUM(L250:L250)</f>
        <v>333.5</v>
      </c>
    </row>
    <row r="252" spans="1:12">
      <c r="A252" s="24"/>
      <c r="B252" s="29"/>
      <c r="C252" s="26"/>
      <c r="D252" s="26"/>
      <c r="E252" s="26"/>
      <c r="F252" s="30"/>
      <c r="G252" s="30"/>
      <c r="H252" s="26"/>
      <c r="I252" s="30"/>
      <c r="J252" s="26"/>
      <c r="K252" s="47"/>
      <c r="L252" s="46"/>
    </row>
    <row r="253" spans="1:12">
      <c r="A253" s="31" t="s">
        <v>155</v>
      </c>
      <c r="B253" s="32" t="s">
        <v>156</v>
      </c>
      <c r="C253" s="33"/>
      <c r="D253" s="33"/>
      <c r="E253" s="33"/>
      <c r="F253" s="33"/>
      <c r="G253" s="34"/>
      <c r="H253" s="17" t="s">
        <v>8</v>
      </c>
      <c r="I253" s="39"/>
      <c r="J253" s="39"/>
      <c r="K253" s="40">
        <f>L257</f>
        <v>333.5</v>
      </c>
      <c r="L253" s="41" t="s">
        <v>9</v>
      </c>
    </row>
    <row r="254" spans="1:12">
      <c r="A254" s="24"/>
      <c r="B254" s="29"/>
      <c r="C254" s="26"/>
      <c r="D254" s="26"/>
      <c r="E254" s="26"/>
      <c r="F254" s="30"/>
      <c r="G254" s="30"/>
      <c r="H254" s="26"/>
      <c r="I254" s="30"/>
      <c r="J254" s="26"/>
      <c r="K254" s="47"/>
      <c r="L254" s="46"/>
    </row>
    <row r="255" spans="1:12">
      <c r="A255" s="24"/>
      <c r="B255" s="25"/>
      <c r="C255" s="28"/>
      <c r="D255" s="28"/>
      <c r="E255" s="30"/>
      <c r="F255" s="28"/>
      <c r="G255" s="30"/>
      <c r="H255" s="28"/>
      <c r="I255" s="30"/>
      <c r="J255" s="44" t="s">
        <v>12</v>
      </c>
      <c r="K255" s="45"/>
      <c r="L255" s="46" t="s">
        <v>12</v>
      </c>
    </row>
    <row r="256" spans="1:12">
      <c r="A256" s="24"/>
      <c r="B256" s="29" t="s">
        <v>157</v>
      </c>
      <c r="C256" s="28"/>
      <c r="D256" s="28"/>
      <c r="E256" s="30"/>
      <c r="F256" s="30"/>
      <c r="G256" s="30"/>
      <c r="H256" s="30"/>
      <c r="I256" s="30"/>
      <c r="J256" s="30">
        <f>K247</f>
        <v>333.5</v>
      </c>
      <c r="K256" s="47" t="s">
        <v>15</v>
      </c>
      <c r="L256" s="48">
        <f>J256</f>
        <v>333.5</v>
      </c>
    </row>
    <row r="257" spans="1:12">
      <c r="A257" s="24"/>
      <c r="B257" s="29"/>
      <c r="C257" s="26"/>
      <c r="D257" s="26"/>
      <c r="E257" s="26"/>
      <c r="F257" s="30"/>
      <c r="G257" s="30"/>
      <c r="H257" s="26"/>
      <c r="I257" s="30"/>
      <c r="J257" s="26"/>
      <c r="K257" s="47" t="s">
        <v>16</v>
      </c>
      <c r="L257" s="46">
        <f>SUM(L256:L256)</f>
        <v>333.5</v>
      </c>
    </row>
    <row r="258" ht="15.75" spans="1:12">
      <c r="A258" s="24"/>
      <c r="B258" s="29"/>
      <c r="C258" s="26"/>
      <c r="D258" s="26"/>
      <c r="E258" s="26"/>
      <c r="F258" s="30"/>
      <c r="G258" s="30"/>
      <c r="H258" s="26"/>
      <c r="I258" s="30"/>
      <c r="J258" s="26"/>
      <c r="K258" s="47"/>
      <c r="L258" s="46"/>
    </row>
    <row r="259" ht="15.75" spans="1:12">
      <c r="A259" s="11" t="s">
        <v>158</v>
      </c>
      <c r="B259" s="12" t="s">
        <v>159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38"/>
    </row>
    <row r="260" spans="1:12">
      <c r="A260" s="31" t="s">
        <v>160</v>
      </c>
      <c r="B260" s="32" t="s">
        <v>161</v>
      </c>
      <c r="C260" s="33"/>
      <c r="D260" s="33"/>
      <c r="E260" s="33"/>
      <c r="F260" s="33"/>
      <c r="G260" s="34"/>
      <c r="H260" s="17" t="s">
        <v>8</v>
      </c>
      <c r="I260" s="39"/>
      <c r="J260" s="39"/>
      <c r="K260" s="40">
        <f>L266</f>
        <v>172.895</v>
      </c>
      <c r="L260" s="41" t="s">
        <v>9</v>
      </c>
    </row>
    <row r="261" spans="1:12">
      <c r="A261" s="24"/>
      <c r="B261" s="29"/>
      <c r="C261" s="26"/>
      <c r="D261" s="26"/>
      <c r="E261" s="26"/>
      <c r="F261" s="30"/>
      <c r="G261" s="30"/>
      <c r="H261" s="26"/>
      <c r="I261" s="30"/>
      <c r="J261" s="26"/>
      <c r="K261" s="47"/>
      <c r="L261" s="46"/>
    </row>
    <row r="262" spans="1:12">
      <c r="A262" s="24"/>
      <c r="B262" s="25"/>
      <c r="C262" s="28"/>
      <c r="D262" s="28"/>
      <c r="E262" s="30"/>
      <c r="F262" s="28" t="s">
        <v>20</v>
      </c>
      <c r="G262" s="30"/>
      <c r="H262" s="28" t="s">
        <v>10</v>
      </c>
      <c r="I262" s="30"/>
      <c r="J262" s="28" t="s">
        <v>30</v>
      </c>
      <c r="K262" s="45"/>
      <c r="L262" s="46" t="s">
        <v>12</v>
      </c>
    </row>
    <row r="263" customFormat="1" spans="1:12">
      <c r="A263" s="24"/>
      <c r="B263" s="29" t="s">
        <v>112</v>
      </c>
      <c r="C263" s="28"/>
      <c r="D263" s="28"/>
      <c r="E263" s="30"/>
      <c r="F263" s="30">
        <v>1</v>
      </c>
      <c r="G263" s="30" t="s">
        <v>14</v>
      </c>
      <c r="H263" s="30">
        <f>55.7+42.1</f>
        <v>97.8</v>
      </c>
      <c r="I263" s="30" t="s">
        <v>14</v>
      </c>
      <c r="J263" s="30">
        <v>1.5</v>
      </c>
      <c r="K263" s="47" t="s">
        <v>15</v>
      </c>
      <c r="L263" s="48">
        <f>F263*H263*J263</f>
        <v>146.7</v>
      </c>
    </row>
    <row r="264" customFormat="1" spans="1:12">
      <c r="A264" s="24"/>
      <c r="B264" s="29" t="s">
        <v>113</v>
      </c>
      <c r="C264" s="28"/>
      <c r="D264" s="28"/>
      <c r="E264" s="30"/>
      <c r="F264" s="30">
        <v>1</v>
      </c>
      <c r="G264" s="30" t="s">
        <v>14</v>
      </c>
      <c r="H264" s="30">
        <f>26.7</f>
        <v>26.7</v>
      </c>
      <c r="I264" s="30" t="s">
        <v>14</v>
      </c>
      <c r="J264" s="30">
        <v>0.65</v>
      </c>
      <c r="K264" s="47" t="s">
        <v>15</v>
      </c>
      <c r="L264" s="48">
        <f>F264*H264*J264</f>
        <v>17.355</v>
      </c>
    </row>
    <row r="265" customFormat="1" spans="1:12">
      <c r="A265" s="24"/>
      <c r="B265" s="29" t="s">
        <v>114</v>
      </c>
      <c r="C265" s="28"/>
      <c r="D265" s="28"/>
      <c r="E265" s="30"/>
      <c r="F265" s="30">
        <v>4</v>
      </c>
      <c r="G265" s="30" t="s">
        <v>14</v>
      </c>
      <c r="H265" s="30">
        <v>3.4</v>
      </c>
      <c r="I265" s="30" t="s">
        <v>14</v>
      </c>
      <c r="J265" s="30">
        <v>0.65</v>
      </c>
      <c r="K265" s="47" t="s">
        <v>15</v>
      </c>
      <c r="L265" s="48">
        <f>F265*H265*J265</f>
        <v>8.84</v>
      </c>
    </row>
    <row r="266" spans="1:12">
      <c r="A266" s="24"/>
      <c r="B266" s="29"/>
      <c r="C266" s="26"/>
      <c r="D266" s="26"/>
      <c r="E266" s="26"/>
      <c r="F266" s="30"/>
      <c r="G266" s="30"/>
      <c r="H266" s="26"/>
      <c r="I266" s="30"/>
      <c r="J266" s="26"/>
      <c r="K266" s="47" t="s">
        <v>16</v>
      </c>
      <c r="L266" s="46">
        <f>SUM(L263:L265)</f>
        <v>172.895</v>
      </c>
    </row>
    <row r="267" ht="15.75" spans="1:12">
      <c r="A267" s="24"/>
      <c r="B267" s="29"/>
      <c r="C267" s="26"/>
      <c r="D267" s="26"/>
      <c r="E267" s="26"/>
      <c r="F267" s="30"/>
      <c r="G267" s="30"/>
      <c r="H267" s="26"/>
      <c r="I267" s="30"/>
      <c r="J267" s="26"/>
      <c r="K267" s="47"/>
      <c r="L267" s="46"/>
    </row>
    <row r="268" ht="15.75" spans="1:12">
      <c r="A268" s="11" t="s">
        <v>162</v>
      </c>
      <c r="B268" s="12" t="s">
        <v>163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38"/>
    </row>
    <row r="269" customFormat="1" spans="1:12">
      <c r="A269" s="31" t="s">
        <v>164</v>
      </c>
      <c r="B269" s="32" t="s">
        <v>165</v>
      </c>
      <c r="C269" s="33"/>
      <c r="D269" s="33"/>
      <c r="E269" s="33"/>
      <c r="F269" s="33"/>
      <c r="G269" s="34"/>
      <c r="H269" s="17" t="s">
        <v>8</v>
      </c>
      <c r="I269" s="39"/>
      <c r="J269" s="39"/>
      <c r="K269" s="40">
        <f>L273</f>
        <v>6</v>
      </c>
      <c r="L269" s="41" t="s">
        <v>166</v>
      </c>
    </row>
    <row r="270" customFormat="1" spans="1:12">
      <c r="A270" s="24"/>
      <c r="B270" s="29"/>
      <c r="C270" s="26"/>
      <c r="D270" s="26"/>
      <c r="E270" s="26"/>
      <c r="F270" s="30"/>
      <c r="G270" s="30"/>
      <c r="H270" s="26"/>
      <c r="I270" s="30"/>
      <c r="J270" s="26"/>
      <c r="K270" s="47"/>
      <c r="L270" s="46"/>
    </row>
    <row r="271" customFormat="1" spans="1:12">
      <c r="A271" s="24"/>
      <c r="B271" s="25"/>
      <c r="C271" s="28"/>
      <c r="D271" s="28"/>
      <c r="E271" s="30"/>
      <c r="F271" s="28"/>
      <c r="G271" s="30"/>
      <c r="H271" s="28"/>
      <c r="I271" s="30"/>
      <c r="J271" s="44" t="s">
        <v>153</v>
      </c>
      <c r="K271" s="45"/>
      <c r="L271" s="46" t="s">
        <v>153</v>
      </c>
    </row>
    <row r="272" customFormat="1" spans="1:12">
      <c r="A272" s="24"/>
      <c r="B272" s="29" t="s">
        <v>167</v>
      </c>
      <c r="C272" s="28"/>
      <c r="D272" s="28"/>
      <c r="E272" s="30"/>
      <c r="F272" s="30"/>
      <c r="G272" s="30"/>
      <c r="H272" s="30"/>
      <c r="I272" s="30"/>
      <c r="J272" s="30">
        <v>6</v>
      </c>
      <c r="K272" s="47" t="s">
        <v>15</v>
      </c>
      <c r="L272" s="48">
        <f>J272</f>
        <v>6</v>
      </c>
    </row>
    <row r="273" spans="1:12">
      <c r="A273" s="24"/>
      <c r="B273" s="29"/>
      <c r="C273" s="26"/>
      <c r="D273" s="26"/>
      <c r="E273" s="26"/>
      <c r="F273" s="30"/>
      <c r="G273" s="30"/>
      <c r="H273" s="26"/>
      <c r="I273" s="30"/>
      <c r="J273" s="26"/>
      <c r="K273" s="47" t="s">
        <v>16</v>
      </c>
      <c r="L273" s="46">
        <f>SUM(L272:L272)</f>
        <v>6</v>
      </c>
    </row>
    <row r="274" ht="15.75" spans="1:12">
      <c r="A274" s="24"/>
      <c r="B274" s="29"/>
      <c r="C274" s="26"/>
      <c r="D274" s="26"/>
      <c r="E274" s="26"/>
      <c r="F274" s="30"/>
      <c r="G274" s="30"/>
      <c r="H274" s="26"/>
      <c r="I274" s="30"/>
      <c r="J274" s="26"/>
      <c r="K274" s="47"/>
      <c r="L274" s="46"/>
    </row>
    <row r="275" ht="15.75" spans="1:12">
      <c r="A275" s="11" t="s">
        <v>168</v>
      </c>
      <c r="B275" s="12" t="s">
        <v>169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38"/>
    </row>
    <row r="276" spans="1:12">
      <c r="A276" s="31" t="s">
        <v>170</v>
      </c>
      <c r="B276" s="32" t="s">
        <v>171</v>
      </c>
      <c r="C276" s="33"/>
      <c r="D276" s="33"/>
      <c r="E276" s="33"/>
      <c r="F276" s="33"/>
      <c r="G276" s="34"/>
      <c r="H276" s="17" t="s">
        <v>8</v>
      </c>
      <c r="I276" s="39"/>
      <c r="J276" s="39"/>
      <c r="K276" s="40">
        <f>L280</f>
        <v>828</v>
      </c>
      <c r="L276" s="41" t="s">
        <v>9</v>
      </c>
    </row>
    <row r="277" spans="1:12">
      <c r="A277" s="24"/>
      <c r="B277" s="29"/>
      <c r="C277" s="26"/>
      <c r="D277" s="26"/>
      <c r="E277" s="26"/>
      <c r="F277" s="30"/>
      <c r="G277" s="30"/>
      <c r="H277" s="26"/>
      <c r="I277" s="30"/>
      <c r="J277" s="26"/>
      <c r="K277" s="47"/>
      <c r="L277" s="46"/>
    </row>
    <row r="278" spans="1:12">
      <c r="A278" s="24"/>
      <c r="B278" s="25"/>
      <c r="C278" s="28"/>
      <c r="D278" s="28"/>
      <c r="E278" s="30"/>
      <c r="F278" s="28" t="s">
        <v>20</v>
      </c>
      <c r="G278" s="30"/>
      <c r="H278" s="28" t="s">
        <v>10</v>
      </c>
      <c r="I278" s="30"/>
      <c r="J278" s="28" t="s">
        <v>30</v>
      </c>
      <c r="K278" s="45"/>
      <c r="L278" s="46" t="s">
        <v>12</v>
      </c>
    </row>
    <row r="279" spans="1:12">
      <c r="A279" s="24"/>
      <c r="B279" s="29" t="s">
        <v>172</v>
      </c>
      <c r="C279" s="28"/>
      <c r="D279" s="28"/>
      <c r="E279" s="30"/>
      <c r="F279" s="30">
        <v>1</v>
      </c>
      <c r="G279" s="30" t="s">
        <v>14</v>
      </c>
      <c r="H279" s="30">
        <v>30</v>
      </c>
      <c r="I279" s="30" t="s">
        <v>14</v>
      </c>
      <c r="J279" s="30">
        <v>27.6</v>
      </c>
      <c r="K279" s="47" t="s">
        <v>15</v>
      </c>
      <c r="L279" s="48">
        <f>F279*H279*J279</f>
        <v>828</v>
      </c>
    </row>
    <row r="280" spans="1:12">
      <c r="A280" s="24"/>
      <c r="B280" s="29"/>
      <c r="C280" s="26"/>
      <c r="D280" s="26"/>
      <c r="E280" s="26"/>
      <c r="F280" s="30"/>
      <c r="G280" s="30"/>
      <c r="H280" s="26"/>
      <c r="I280" s="30"/>
      <c r="J280" s="26"/>
      <c r="K280" s="47" t="s">
        <v>16</v>
      </c>
      <c r="L280" s="46">
        <f>SUM(L279:L279)</f>
        <v>828</v>
      </c>
    </row>
    <row r="281" ht="15.75" spans="1:12">
      <c r="A281" s="52"/>
      <c r="B281" s="53"/>
      <c r="C281" s="54"/>
      <c r="D281" s="54"/>
      <c r="E281" s="54"/>
      <c r="F281" s="55"/>
      <c r="G281" s="55"/>
      <c r="H281" s="54"/>
      <c r="I281" s="55"/>
      <c r="J281" s="54"/>
      <c r="K281" s="56"/>
      <c r="L281" s="57"/>
    </row>
  </sheetData>
  <mergeCells count="46">
    <mergeCell ref="A1:L1"/>
    <mergeCell ref="B5:L5"/>
    <mergeCell ref="B6:G6"/>
    <mergeCell ref="B12:G12"/>
    <mergeCell ref="B18:G18"/>
    <mergeCell ref="B24:G24"/>
    <mergeCell ref="B31:G31"/>
    <mergeCell ref="B38:G38"/>
    <mergeCell ref="B44:G44"/>
    <mergeCell ref="B54:G54"/>
    <mergeCell ref="B60:G60"/>
    <mergeCell ref="B69:G69"/>
    <mergeCell ref="B78:G78"/>
    <mergeCell ref="B84:G84"/>
    <mergeCell ref="B90:G90"/>
    <mergeCell ref="B96:G96"/>
    <mergeCell ref="B109:G109"/>
    <mergeCell ref="B115:L115"/>
    <mergeCell ref="B116:G116"/>
    <mergeCell ref="B122:G122"/>
    <mergeCell ref="B128:G128"/>
    <mergeCell ref="B135:G135"/>
    <mergeCell ref="B142:G142"/>
    <mergeCell ref="B148:G148"/>
    <mergeCell ref="B155:G155"/>
    <mergeCell ref="B162:L162"/>
    <mergeCell ref="B163:G163"/>
    <mergeCell ref="B171:G171"/>
    <mergeCell ref="B179:G179"/>
    <mergeCell ref="B187:G187"/>
    <mergeCell ref="B197:G197"/>
    <mergeCell ref="B203:L203"/>
    <mergeCell ref="B204:G204"/>
    <mergeCell ref="B213:G213"/>
    <mergeCell ref="B223:L223"/>
    <mergeCell ref="B224:G224"/>
    <mergeCell ref="B232:G232"/>
    <mergeCell ref="B240:G240"/>
    <mergeCell ref="B247:G247"/>
    <mergeCell ref="B253:G253"/>
    <mergeCell ref="B259:L259"/>
    <mergeCell ref="B260:G260"/>
    <mergeCell ref="B268:L268"/>
    <mergeCell ref="B269:G269"/>
    <mergeCell ref="B275:L275"/>
    <mergeCell ref="B276:G276"/>
  </mergeCells>
  <printOptions horizontalCentered="1"/>
  <pageMargins left="0.78740157480315" right="0.78740157480315" top="0.78740157480315" bottom="0.78740157480315" header="0.31496062992126" footer="0.31496062992126"/>
  <pageSetup paperSize="9" scale="61" fitToHeight="0" orientation="portrait"/>
  <headerFooter>
    <oddFooter>&amp;CPágina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2036557</cp:lastModifiedBy>
  <dcterms:created xsi:type="dcterms:W3CDTF">2024-03-11T13:08:00Z</dcterms:created>
  <cp:lastPrinted>2024-08-16T11:46:00Z</cp:lastPrinted>
  <dcterms:modified xsi:type="dcterms:W3CDTF">2024-10-08T11:38:41Z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089B4A5DC1F94915B54F8B841E6669BB_12</vt:lpwstr>
  </property>
  <property fmtid="{D5CDD505-2E9C-101B-9397-08002B2CF9AE}" pid="3" name="KSOProductBuildVer">
    <vt:lpwstr>1046-12.2.0.13472</vt:lpwstr>
  </property>
</Properties>
</file>